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tnexus.sharepoint.com/sites/FC/Shared Documents/01_加盟開発/事業計画書/"/>
    </mc:Choice>
  </mc:AlternateContent>
  <xr:revisionPtr revIDLastSave="17" documentId="8_{414AE5F9-C7CE-4B3D-A613-0E431E661821}" xr6:coauthVersionLast="47" xr6:coauthVersionMax="47" xr10:uidLastSave="{B17FE3D6-6C58-4042-8D5A-9AE664B68734}"/>
  <bookViews>
    <workbookView xWindow="-110" yWindow="-110" windowWidth="19420" windowHeight="10300" xr2:uid="{96596AE9-AADA-4FBE-8DFD-D8C1263EBADA}"/>
  </bookViews>
  <sheets>
    <sheet name="商圏分析シート" sheetId="1" r:id="rId1"/>
    <sheet name="エリア比較" sheetId="2" r:id="rId2"/>
  </sheets>
  <definedNames>
    <definedName name="_AMO_UniqueIdentifier" hidden="1">"'86e5db7e-f688-496a-a8dc-8951fb6b3c7b'"</definedName>
    <definedName name="_xlnm.Print_Area" localSheetId="1">エリア比較!$A$31:$H$36</definedName>
    <definedName name="_xlnm.Print_Area" localSheetId="0">商圏分析シート!$A$1:$U$53</definedName>
    <definedName name="rgnAgeCGS">OFFSET(#REF!,1,2,COUNTA(#REF!)-1,1)</definedName>
    <definedName name="rgnAgeCKR">OFFSET(#REF!,1,4,COUNTA(#REF!)-1,1)</definedName>
    <definedName name="rgnAgeCMG">OFFSET(#REF!,1,1,COUNTA(#REF!)-1,1)</definedName>
    <definedName name="rgnAgeCSG">OFFSET(#REF!,1,3,COUNTA(#REF!)-1,1)</definedName>
    <definedName name="rgnAgeCTitles">OFFSET(#REF!,1,0,COUNTA(#REF!)-1,1)</definedName>
    <definedName name="rgnAgeWeb">OFFSET(#REF!,0,0,COUNTA(#REF!),7)</definedName>
    <definedName name="rgnFamCFT">OFFSET(#REF!,1,2,COUNTA(#REF!)-1,1)</definedName>
    <definedName name="rgnFamCSIJ">OFFSET(#REF!,1,3,COUNTA(#REF!)-1,1)</definedName>
    <definedName name="rgnFamCTitles">OFFSET(#REF!,1,0,COUNTA(#REF!)-1,1)</definedName>
    <definedName name="rgnFamCTS">OFFSET(#REF!,1,1,COUNTA(#REF!)-1,1)</definedName>
    <definedName name="rgnMFDNPopCDayF">OFFSET(#REF!,1,2,COUNTA(#REF!)-1,1)</definedName>
    <definedName name="rgnMFDNPopCDayM">OFFSET(#REF!,1,1,COUNTA(#REF!)-1,1)</definedName>
    <definedName name="rgnMFDNPopCNightF">OFFSET(#REF!,1,4,COUNTA(#REF!)-1,1)</definedName>
    <definedName name="rgnMFDNPopCNightM">OFFSET(#REF!,1,3,COUNTA(#REF!)-1,1)</definedName>
    <definedName name="rgnMFDNPopCTitles">OFFSET(#REF!,1,0,COUNTA(#REF!)-1,1)</definedName>
    <definedName name="rgnMFDNPopDayF">OFFSET(#REF!,1,2,COUNTA(#REF!)-1,1)</definedName>
    <definedName name="rgnMFDNPopDayM">OFFSET(#REF!,1,1,COUNTA(#REF!)-1,1)</definedName>
    <definedName name="rgnMFDNPopNightF">OFFSET(#REF!,1,4,COUNTA(#REF!)-1,1)</definedName>
    <definedName name="rgnMFDNPopNightM">OFFSET(#REF!,1,3,COUNTA(#REF!)-1,1)</definedName>
    <definedName name="rgnMFDNPopTitles">OFFSET(#REF!,1,0,COUNTA(#REF!)-1,1)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24" i="1"/>
  <c r="K7" i="1"/>
  <c r="C41" i="1"/>
  <c r="C24" i="1"/>
  <c r="C7" i="1"/>
  <c r="C5" i="2" l="1"/>
  <c r="E5" i="2"/>
  <c r="G5" i="2"/>
  <c r="I5" i="2"/>
  <c r="C6" i="2"/>
  <c r="E6" i="2"/>
  <c r="G6" i="2"/>
  <c r="I6" i="2"/>
  <c r="C7" i="2"/>
  <c r="E7" i="2"/>
  <c r="G7" i="2"/>
  <c r="I7" i="2"/>
  <c r="C9" i="2"/>
  <c r="E9" i="2"/>
  <c r="G9" i="2"/>
  <c r="I9" i="2"/>
  <c r="C10" i="2"/>
  <c r="E10" i="2"/>
  <c r="G10" i="2"/>
  <c r="I10" i="2"/>
  <c r="C11" i="2"/>
  <c r="E11" i="2"/>
  <c r="G11" i="2"/>
  <c r="I11" i="2"/>
  <c r="C12" i="2"/>
  <c r="E12" i="2"/>
  <c r="G12" i="2"/>
  <c r="I12" i="2"/>
  <c r="C13" i="2"/>
  <c r="E13" i="2"/>
  <c r="G13" i="2"/>
  <c r="I13" i="2"/>
  <c r="C14" i="2"/>
  <c r="E14" i="2"/>
  <c r="G14" i="2"/>
  <c r="I14" i="2"/>
  <c r="C15" i="2"/>
  <c r="E15" i="2"/>
  <c r="G15" i="2"/>
  <c r="I15" i="2"/>
  <c r="C16" i="2"/>
  <c r="E16" i="2"/>
  <c r="G16" i="2"/>
  <c r="I16" i="2"/>
  <c r="C17" i="2"/>
  <c r="E17" i="2"/>
  <c r="G17" i="2"/>
  <c r="I17" i="2"/>
  <c r="C18" i="2"/>
  <c r="E18" i="2"/>
  <c r="G18" i="2"/>
  <c r="I18" i="2"/>
  <c r="C19" i="2"/>
  <c r="E19" i="2"/>
  <c r="G19" i="2"/>
  <c r="I19" i="2"/>
  <c r="C20" i="2"/>
  <c r="E20" i="2"/>
  <c r="G20" i="2"/>
  <c r="I20" i="2"/>
  <c r="C21" i="2"/>
  <c r="E21" i="2"/>
  <c r="G21" i="2"/>
  <c r="I21" i="2"/>
  <c r="C22" i="2"/>
  <c r="E22" i="2"/>
  <c r="G22" i="2"/>
  <c r="I22" i="2"/>
  <c r="C23" i="2"/>
  <c r="E23" i="2"/>
  <c r="G23" i="2"/>
  <c r="I23" i="2"/>
  <c r="C24" i="2"/>
  <c r="E24" i="2"/>
  <c r="G24" i="2"/>
  <c r="I24" i="2"/>
  <c r="C26" i="2"/>
  <c r="E26" i="2"/>
  <c r="G26" i="2"/>
  <c r="I26" i="2"/>
  <c r="C27" i="2"/>
  <c r="E27" i="2"/>
  <c r="G27" i="2"/>
  <c r="I27" i="2"/>
  <c r="C28" i="2"/>
  <c r="E28" i="2"/>
  <c r="G28" i="2"/>
  <c r="I28" i="2"/>
  <c r="C29" i="2"/>
  <c r="E29" i="2"/>
  <c r="G29" i="2"/>
  <c r="I29" i="2"/>
  <c r="C30" i="2"/>
  <c r="E30" i="2"/>
  <c r="G30" i="2"/>
  <c r="I30" i="2"/>
  <c r="C32" i="2"/>
  <c r="E32" i="2"/>
  <c r="G32" i="2"/>
  <c r="I32" i="2"/>
  <c r="C33" i="2"/>
  <c r="E33" i="2"/>
  <c r="G33" i="2"/>
  <c r="I33" i="2"/>
  <c r="C34" i="2"/>
  <c r="E34" i="2"/>
  <c r="G34" i="2"/>
  <c r="I34" i="2"/>
  <c r="C35" i="2"/>
  <c r="E35" i="2"/>
  <c r="G35" i="2"/>
  <c r="I35" i="2"/>
  <c r="AA6" i="1"/>
  <c r="D7" i="1"/>
  <c r="E7" i="1"/>
  <c r="F7" i="1"/>
  <c r="I7" i="1"/>
  <c r="L7" i="1"/>
  <c r="M7" i="1" s="1"/>
  <c r="N7" i="1"/>
  <c r="Q7" i="1"/>
  <c r="O7" i="1" s="1"/>
  <c r="AA7" i="1"/>
  <c r="D8" i="1"/>
  <c r="E8" i="1" s="1"/>
  <c r="F8" i="1"/>
  <c r="I8" i="1"/>
  <c r="U8" i="1" s="1"/>
  <c r="L8" i="1"/>
  <c r="M8" i="1" s="1"/>
  <c r="N8" i="1"/>
  <c r="Q8" i="1"/>
  <c r="O8" i="1" s="1"/>
  <c r="AA8" i="1"/>
  <c r="D9" i="1"/>
  <c r="E9" i="1" s="1"/>
  <c r="F9" i="1"/>
  <c r="I9" i="1"/>
  <c r="U9" i="1" s="1"/>
  <c r="S9" i="1" s="1"/>
  <c r="L9" i="1"/>
  <c r="M9" i="1" s="1"/>
  <c r="N9" i="1"/>
  <c r="Q9" i="1"/>
  <c r="O9" i="1" s="1"/>
  <c r="AA9" i="1"/>
  <c r="D10" i="1"/>
  <c r="E10" i="1"/>
  <c r="F10" i="1"/>
  <c r="I10" i="1"/>
  <c r="U10" i="1" s="1"/>
  <c r="S10" i="1" s="1"/>
  <c r="L10" i="1"/>
  <c r="M10" i="1" s="1"/>
  <c r="N10" i="1"/>
  <c r="Q10" i="1"/>
  <c r="O10" i="1" s="1"/>
  <c r="D11" i="1"/>
  <c r="E11" i="1" s="1"/>
  <c r="F11" i="1"/>
  <c r="I11" i="1"/>
  <c r="G11" i="1" s="1"/>
  <c r="L11" i="1"/>
  <c r="M11" i="1"/>
  <c r="N11" i="1"/>
  <c r="Q11" i="1"/>
  <c r="O11" i="1" s="1"/>
  <c r="D12" i="1"/>
  <c r="E12" i="1" s="1"/>
  <c r="F12" i="1"/>
  <c r="I12" i="1"/>
  <c r="G12" i="1" s="1"/>
  <c r="L12" i="1"/>
  <c r="M12" i="1"/>
  <c r="N12" i="1"/>
  <c r="Q12" i="1"/>
  <c r="O12" i="1" s="1"/>
  <c r="U12" i="1"/>
  <c r="V12" i="1" s="1"/>
  <c r="D13" i="1"/>
  <c r="E13" i="1" s="1"/>
  <c r="F13" i="1"/>
  <c r="I13" i="1"/>
  <c r="G13" i="1" s="1"/>
  <c r="L13" i="1"/>
  <c r="M13" i="1"/>
  <c r="N13" i="1"/>
  <c r="Q13" i="1"/>
  <c r="O13" i="1" s="1"/>
  <c r="D14" i="1"/>
  <c r="E14" i="1"/>
  <c r="F14" i="1"/>
  <c r="I14" i="1"/>
  <c r="L14" i="1"/>
  <c r="M14" i="1"/>
  <c r="N14" i="1"/>
  <c r="Q14" i="1"/>
  <c r="O14" i="1" s="1"/>
  <c r="D15" i="1"/>
  <c r="E15" i="1" s="1"/>
  <c r="F15" i="1"/>
  <c r="I15" i="1"/>
  <c r="L15" i="1"/>
  <c r="M15" i="1"/>
  <c r="N15" i="1"/>
  <c r="Q15" i="1"/>
  <c r="O15" i="1" s="1"/>
  <c r="D16" i="1"/>
  <c r="E16" i="1" s="1"/>
  <c r="F16" i="1"/>
  <c r="I16" i="1"/>
  <c r="L16" i="1"/>
  <c r="M16" i="1"/>
  <c r="N16" i="1"/>
  <c r="O16" i="1"/>
  <c r="Q16" i="1"/>
  <c r="D17" i="1"/>
  <c r="E17" i="1" s="1"/>
  <c r="F17" i="1"/>
  <c r="I17" i="1"/>
  <c r="U17" i="1" s="1"/>
  <c r="L17" i="1"/>
  <c r="M17" i="1"/>
  <c r="N17" i="1"/>
  <c r="O17" i="1" s="1"/>
  <c r="Q17" i="1"/>
  <c r="D18" i="1"/>
  <c r="E18" i="1"/>
  <c r="F18" i="1"/>
  <c r="I18" i="1"/>
  <c r="U18" i="1" s="1"/>
  <c r="L18" i="1"/>
  <c r="M18" i="1" s="1"/>
  <c r="N18" i="1"/>
  <c r="Q18" i="1"/>
  <c r="O18" i="1" s="1"/>
  <c r="D19" i="1"/>
  <c r="E19" i="1"/>
  <c r="F19" i="1"/>
  <c r="I19" i="1"/>
  <c r="U19" i="1" s="1"/>
  <c r="L19" i="1"/>
  <c r="M19" i="1" s="1"/>
  <c r="N19" i="1"/>
  <c r="Q19" i="1"/>
  <c r="O19" i="1" s="1"/>
  <c r="D20" i="1"/>
  <c r="E20" i="1" s="1"/>
  <c r="F20" i="1"/>
  <c r="I20" i="1"/>
  <c r="U20" i="1" s="1"/>
  <c r="S20" i="1" s="1"/>
  <c r="L20" i="1"/>
  <c r="M20" i="1" s="1"/>
  <c r="N20" i="1"/>
  <c r="Q20" i="1"/>
  <c r="O20" i="1" s="1"/>
  <c r="D24" i="1"/>
  <c r="E24" i="1"/>
  <c r="F24" i="1"/>
  <c r="I24" i="1"/>
  <c r="G24" i="1" s="1"/>
  <c r="L24" i="1"/>
  <c r="M24" i="1" s="1"/>
  <c r="N24" i="1"/>
  <c r="Q24" i="1"/>
  <c r="O24" i="1" s="1"/>
  <c r="D25" i="1"/>
  <c r="E25" i="1" s="1"/>
  <c r="F25" i="1"/>
  <c r="I25" i="1"/>
  <c r="L25" i="1"/>
  <c r="M25" i="1" s="1"/>
  <c r="N25" i="1"/>
  <c r="Q25" i="1"/>
  <c r="O25" i="1" s="1"/>
  <c r="D26" i="1"/>
  <c r="E26" i="1" s="1"/>
  <c r="F26" i="1"/>
  <c r="G26" i="1"/>
  <c r="I26" i="1"/>
  <c r="L26" i="1"/>
  <c r="M26" i="1"/>
  <c r="N26" i="1"/>
  <c r="Q26" i="1"/>
  <c r="O26" i="1" s="1"/>
  <c r="U26" i="1"/>
  <c r="S26" i="1" s="1"/>
  <c r="V26" i="1"/>
  <c r="D27" i="1"/>
  <c r="E27" i="1" s="1"/>
  <c r="F27" i="1"/>
  <c r="G27" i="1" s="1"/>
  <c r="I27" i="1"/>
  <c r="L27" i="1"/>
  <c r="M27" i="1"/>
  <c r="N27" i="1"/>
  <c r="Q27" i="1"/>
  <c r="O27" i="1" s="1"/>
  <c r="U27" i="1"/>
  <c r="S27" i="1" s="1"/>
  <c r="V27" i="1"/>
  <c r="D28" i="1"/>
  <c r="E28" i="1"/>
  <c r="F28" i="1"/>
  <c r="I28" i="1"/>
  <c r="G28" i="1" s="1"/>
  <c r="L28" i="1"/>
  <c r="M28" i="1"/>
  <c r="N28" i="1"/>
  <c r="Q28" i="1"/>
  <c r="O28" i="1" s="1"/>
  <c r="U28" i="1"/>
  <c r="S28" i="1" s="1"/>
  <c r="V28" i="1"/>
  <c r="D29" i="1"/>
  <c r="E29" i="1" s="1"/>
  <c r="F29" i="1"/>
  <c r="I29" i="1"/>
  <c r="G29" i="1" s="1"/>
  <c r="L29" i="1"/>
  <c r="M29" i="1"/>
  <c r="N29" i="1"/>
  <c r="Q29" i="1"/>
  <c r="O29" i="1" s="1"/>
  <c r="U29" i="1"/>
  <c r="S29" i="1" s="1"/>
  <c r="V29" i="1"/>
  <c r="D30" i="1"/>
  <c r="E30" i="1" s="1"/>
  <c r="F30" i="1"/>
  <c r="I30" i="1"/>
  <c r="G30" i="1" s="1"/>
  <c r="L30" i="1"/>
  <c r="M30" i="1"/>
  <c r="N30" i="1"/>
  <c r="Q30" i="1"/>
  <c r="O30" i="1" s="1"/>
  <c r="U30" i="1"/>
  <c r="V30" i="1" s="1"/>
  <c r="D31" i="1"/>
  <c r="E31" i="1" s="1"/>
  <c r="F31" i="1"/>
  <c r="I31" i="1"/>
  <c r="U31" i="1" s="1"/>
  <c r="V31" i="1" s="1"/>
  <c r="L31" i="1"/>
  <c r="M31" i="1"/>
  <c r="N31" i="1"/>
  <c r="Q31" i="1"/>
  <c r="O31" i="1" s="1"/>
  <c r="D32" i="1"/>
  <c r="E32" i="1" s="1"/>
  <c r="F32" i="1"/>
  <c r="I32" i="1"/>
  <c r="L32" i="1"/>
  <c r="M32" i="1"/>
  <c r="N32" i="1"/>
  <c r="Q32" i="1"/>
  <c r="O32" i="1" s="1"/>
  <c r="D33" i="1"/>
  <c r="E33" i="1" s="1"/>
  <c r="F33" i="1"/>
  <c r="I33" i="1"/>
  <c r="U33" i="1" s="1"/>
  <c r="L33" i="1"/>
  <c r="M33" i="1"/>
  <c r="N33" i="1"/>
  <c r="O33" i="1"/>
  <c r="Q33" i="1"/>
  <c r="D34" i="1"/>
  <c r="E34" i="1"/>
  <c r="F34" i="1"/>
  <c r="I34" i="1"/>
  <c r="U34" i="1" s="1"/>
  <c r="L34" i="1"/>
  <c r="M34" i="1"/>
  <c r="N34" i="1"/>
  <c r="O34" i="1" s="1"/>
  <c r="Q34" i="1"/>
  <c r="D35" i="1"/>
  <c r="E35" i="1" s="1"/>
  <c r="F35" i="1"/>
  <c r="I35" i="1"/>
  <c r="U35" i="1" s="1"/>
  <c r="L35" i="1"/>
  <c r="M35" i="1"/>
  <c r="N35" i="1"/>
  <c r="Q35" i="1"/>
  <c r="O35" i="1" s="1"/>
  <c r="D36" i="1"/>
  <c r="E36" i="1" s="1"/>
  <c r="F36" i="1"/>
  <c r="I36" i="1"/>
  <c r="U36" i="1" s="1"/>
  <c r="S36" i="1" s="1"/>
  <c r="L36" i="1"/>
  <c r="M36" i="1" s="1"/>
  <c r="N36" i="1"/>
  <c r="Q36" i="1"/>
  <c r="O36" i="1" s="1"/>
  <c r="D37" i="1"/>
  <c r="E37" i="1" s="1"/>
  <c r="F37" i="1"/>
  <c r="I37" i="1"/>
  <c r="G37" i="1" s="1"/>
  <c r="L37" i="1"/>
  <c r="M37" i="1" s="1"/>
  <c r="N37" i="1"/>
  <c r="Q37" i="1"/>
  <c r="O37" i="1" s="1"/>
  <c r="U37" i="1"/>
  <c r="S37" i="1" s="1"/>
  <c r="V37" i="1"/>
  <c r="D41" i="1"/>
  <c r="E41" i="1" s="1"/>
  <c r="F41" i="1"/>
  <c r="I41" i="1"/>
  <c r="G41" i="1" s="1"/>
  <c r="L41" i="1"/>
  <c r="M41" i="1" s="1"/>
  <c r="N41" i="1"/>
  <c r="Q41" i="1"/>
  <c r="O41" i="1" s="1"/>
  <c r="D42" i="1"/>
  <c r="E42" i="1"/>
  <c r="F42" i="1"/>
  <c r="I42" i="1"/>
  <c r="L42" i="1"/>
  <c r="M42" i="1" s="1"/>
  <c r="N42" i="1"/>
  <c r="Q42" i="1"/>
  <c r="O42" i="1" s="1"/>
  <c r="U42" i="1"/>
  <c r="V42" i="1"/>
  <c r="D43" i="1"/>
  <c r="E43" i="1"/>
  <c r="F43" i="1"/>
  <c r="G43" i="1"/>
  <c r="I43" i="1"/>
  <c r="L43" i="1"/>
  <c r="M43" i="1"/>
  <c r="N43" i="1"/>
  <c r="Q43" i="1"/>
  <c r="O43" i="1" s="1"/>
  <c r="U43" i="1"/>
  <c r="S43" i="1" s="1"/>
  <c r="V43" i="1"/>
  <c r="D44" i="1"/>
  <c r="E44" i="1" s="1"/>
  <c r="F44" i="1"/>
  <c r="G44" i="1" s="1"/>
  <c r="I44" i="1"/>
  <c r="L44" i="1"/>
  <c r="M44" i="1" s="1"/>
  <c r="N44" i="1"/>
  <c r="Q44" i="1"/>
  <c r="O44" i="1" s="1"/>
  <c r="U44" i="1"/>
  <c r="S44" i="1" s="1"/>
  <c r="V44" i="1"/>
  <c r="D45" i="1"/>
  <c r="E45" i="1" s="1"/>
  <c r="F45" i="1"/>
  <c r="I45" i="1"/>
  <c r="G45" i="1" s="1"/>
  <c r="L45" i="1"/>
  <c r="M45" i="1"/>
  <c r="N45" i="1"/>
  <c r="Q45" i="1"/>
  <c r="O45" i="1" s="1"/>
  <c r="U45" i="1"/>
  <c r="S45" i="1" s="1"/>
  <c r="V45" i="1"/>
  <c r="D46" i="1"/>
  <c r="E46" i="1" s="1"/>
  <c r="F46" i="1"/>
  <c r="I46" i="1"/>
  <c r="G46" i="1" s="1"/>
  <c r="L46" i="1"/>
  <c r="M46" i="1"/>
  <c r="N46" i="1"/>
  <c r="Q46" i="1"/>
  <c r="O46" i="1" s="1"/>
  <c r="U46" i="1"/>
  <c r="S46" i="1" s="1"/>
  <c r="V46" i="1"/>
  <c r="D47" i="1"/>
  <c r="E47" i="1" s="1"/>
  <c r="F47" i="1"/>
  <c r="I47" i="1"/>
  <c r="G47" i="1" s="1"/>
  <c r="L47" i="1"/>
  <c r="M47" i="1"/>
  <c r="N47" i="1"/>
  <c r="Q47" i="1"/>
  <c r="O47" i="1" s="1"/>
  <c r="U47" i="1"/>
  <c r="V47" i="1" s="1"/>
  <c r="D48" i="1"/>
  <c r="E48" i="1" s="1"/>
  <c r="F48" i="1"/>
  <c r="I48" i="1"/>
  <c r="U48" i="1" s="1"/>
  <c r="V48" i="1" s="1"/>
  <c r="L48" i="1"/>
  <c r="M48" i="1"/>
  <c r="N48" i="1"/>
  <c r="Q48" i="1"/>
  <c r="O48" i="1" s="1"/>
  <c r="D49" i="1"/>
  <c r="E49" i="1"/>
  <c r="F49" i="1"/>
  <c r="I49" i="1"/>
  <c r="L49" i="1"/>
  <c r="M49" i="1"/>
  <c r="N49" i="1"/>
  <c r="O49" i="1"/>
  <c r="Q49" i="1"/>
  <c r="D50" i="1"/>
  <c r="E50" i="1"/>
  <c r="F50" i="1"/>
  <c r="I50" i="1"/>
  <c r="U50" i="1" s="1"/>
  <c r="L50" i="1"/>
  <c r="M50" i="1"/>
  <c r="N50" i="1"/>
  <c r="O50" i="1"/>
  <c r="Q50" i="1"/>
  <c r="D51" i="1"/>
  <c r="E51" i="1" s="1"/>
  <c r="F51" i="1"/>
  <c r="I51" i="1"/>
  <c r="U51" i="1" s="1"/>
  <c r="L51" i="1"/>
  <c r="M51" i="1" s="1"/>
  <c r="N51" i="1"/>
  <c r="O51" i="1" s="1"/>
  <c r="Q51" i="1"/>
  <c r="D52" i="1"/>
  <c r="E52" i="1"/>
  <c r="F52" i="1"/>
  <c r="G52" i="1"/>
  <c r="I52" i="1"/>
  <c r="U52" i="1" s="1"/>
  <c r="L52" i="1"/>
  <c r="M52" i="1"/>
  <c r="N52" i="1"/>
  <c r="Q52" i="1"/>
  <c r="O52" i="1" s="1"/>
  <c r="D53" i="1"/>
  <c r="E53" i="1"/>
  <c r="F53" i="1"/>
  <c r="I53" i="1"/>
  <c r="U53" i="1" s="1"/>
  <c r="S53" i="1" s="1"/>
  <c r="L53" i="1"/>
  <c r="M53" i="1" s="1"/>
  <c r="N53" i="1"/>
  <c r="Q53" i="1"/>
  <c r="O53" i="1" s="1"/>
  <c r="D54" i="1"/>
  <c r="E54" i="1" s="1"/>
  <c r="F54" i="1"/>
  <c r="I54" i="1"/>
  <c r="G54" i="1" s="1"/>
  <c r="L54" i="1"/>
  <c r="M54" i="1" s="1"/>
  <c r="N54" i="1"/>
  <c r="Q54" i="1"/>
  <c r="O54" i="1" s="1"/>
  <c r="U54" i="1"/>
  <c r="S54" i="1" s="1"/>
  <c r="V54" i="1"/>
  <c r="G10" i="1" l="1"/>
  <c r="V10" i="1"/>
  <c r="U13" i="1"/>
  <c r="V13" i="1" s="1"/>
  <c r="G8" i="1"/>
  <c r="G16" i="1"/>
  <c r="U16" i="1"/>
  <c r="S13" i="1"/>
  <c r="S42" i="1"/>
  <c r="G20" i="1"/>
  <c r="U49" i="1"/>
  <c r="G49" i="1"/>
  <c r="G36" i="1"/>
  <c r="S17" i="1"/>
  <c r="V17" i="1"/>
  <c r="Q6" i="1"/>
  <c r="Q5" i="1" s="1"/>
  <c r="I23" i="1"/>
  <c r="I22" i="1" s="1"/>
  <c r="U25" i="1"/>
  <c r="I6" i="1"/>
  <c r="I5" i="1" s="1"/>
  <c r="G25" i="1"/>
  <c r="I40" i="1"/>
  <c r="I39" i="1" s="1"/>
  <c r="V33" i="1"/>
  <c r="S33" i="1"/>
  <c r="S48" i="1"/>
  <c r="G42" i="1"/>
  <c r="U14" i="1"/>
  <c r="V9" i="1"/>
  <c r="S35" i="1"/>
  <c r="V35" i="1"/>
  <c r="G35" i="1"/>
  <c r="S12" i="1"/>
  <c r="G9" i="1"/>
  <c r="G53" i="1"/>
  <c r="G32" i="1"/>
  <c r="U32" i="1"/>
  <c r="G17" i="1"/>
  <c r="V50" i="1"/>
  <c r="S50" i="1"/>
  <c r="G50" i="1"/>
  <c r="S47" i="1"/>
  <c r="S18" i="1"/>
  <c r="V18" i="1"/>
  <c r="S51" i="1"/>
  <c r="V51" i="1"/>
  <c r="G33" i="1"/>
  <c r="S30" i="1"/>
  <c r="G18" i="1"/>
  <c r="G51" i="1"/>
  <c r="V34" i="1"/>
  <c r="S34" i="1"/>
  <c r="S31" i="1"/>
  <c r="V53" i="1"/>
  <c r="G34" i="1"/>
  <c r="V20" i="1"/>
  <c r="S19" i="1"/>
  <c r="V19" i="1"/>
  <c r="G7" i="1"/>
  <c r="S7" i="1"/>
  <c r="U7" i="1"/>
  <c r="S52" i="1"/>
  <c r="V52" i="1"/>
  <c r="V36" i="1"/>
  <c r="G19" i="1"/>
  <c r="U15" i="1"/>
  <c r="U11" i="1"/>
  <c r="S8" i="1"/>
  <c r="V8" i="1"/>
  <c r="G15" i="1"/>
  <c r="G48" i="1"/>
  <c r="G31" i="1"/>
  <c r="G14" i="1"/>
  <c r="Q40" i="1"/>
  <c r="Q39" i="1" s="1"/>
  <c r="Q23" i="1"/>
  <c r="Q22" i="1" s="1"/>
  <c r="V14" i="1" l="1"/>
  <c r="S14" i="1"/>
  <c r="V7" i="1"/>
  <c r="S32" i="1"/>
  <c r="V32" i="1"/>
  <c r="S49" i="1"/>
  <c r="V49" i="1"/>
  <c r="U6" i="1"/>
  <c r="U5" i="1" s="1"/>
  <c r="V11" i="1"/>
  <c r="V6" i="1" s="1"/>
  <c r="S11" i="1"/>
  <c r="U41" i="1"/>
  <c r="S15" i="1"/>
  <c r="V15" i="1"/>
  <c r="U40" i="1"/>
  <c r="U24" i="1"/>
  <c r="U23" i="1"/>
  <c r="S25" i="1"/>
  <c r="V25" i="1"/>
  <c r="S16" i="1"/>
  <c r="V16" i="1"/>
  <c r="S6" i="1" l="1"/>
  <c r="S5" i="1" s="1"/>
  <c r="V40" i="1"/>
  <c r="S24" i="1"/>
  <c r="S23" i="1" s="1"/>
  <c r="V24" i="1"/>
  <c r="U22" i="1"/>
  <c r="S41" i="1"/>
  <c r="U39" i="1"/>
  <c r="V41" i="1"/>
  <c r="V5" i="1"/>
  <c r="V39" i="1" l="1"/>
  <c r="S22" i="1"/>
  <c r="V23" i="1"/>
  <c r="V22" i="1" s="1"/>
  <c r="S40" i="1"/>
  <c r="S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田中修平</author>
  </authors>
  <commentList>
    <comment ref="Z6" authorId="0" shapeId="0" xr:uid="{DAC854E5-DD8F-429A-A81B-48BABC44E788}">
      <text>
        <r>
          <rPr>
            <b/>
            <sz val="11"/>
            <color indexed="81"/>
            <rFont val="MS P ゴシック"/>
            <family val="3"/>
            <charset val="128"/>
          </rPr>
          <t>田中修平:</t>
        </r>
        <r>
          <rPr>
            <sz val="11"/>
            <color indexed="81"/>
            <rFont val="MS P ゴシック"/>
            <family val="3"/>
            <charset val="128"/>
          </rPr>
          <t xml:space="preserve">
エニタイム小牧郷中</t>
        </r>
      </text>
    </comment>
    <comment ref="Z8" authorId="0" shapeId="0" xr:uid="{72334E7C-3A63-4DCD-98FD-CA580DD2F120}">
      <text>
        <r>
          <rPr>
            <b/>
            <sz val="11"/>
            <color indexed="81"/>
            <rFont val="MS P ゴシック"/>
            <family val="3"/>
            <charset val="128"/>
          </rPr>
          <t>田中修平:</t>
        </r>
        <r>
          <rPr>
            <sz val="11"/>
            <color indexed="81"/>
            <rFont val="MS P ゴシック"/>
            <family val="3"/>
            <charset val="128"/>
          </rPr>
          <t xml:space="preserve">
FIT PLACE小牧
SWRジム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<sst xmlns="http://schemas.openxmlformats.org/spreadsheetml/2006/main" count="126" uniqueCount="95">
  <si>
    <t>商圏分析シート</t>
    <rPh sb="0" eb="2">
      <t>ショウケン</t>
    </rPh>
    <rPh sb="2" eb="4">
      <t>ブンセキ</t>
    </rPh>
    <phoneticPr fontId="4"/>
  </si>
  <si>
    <t>①2.5km内商圏</t>
    <rPh sb="6" eb="7">
      <t>ナイ</t>
    </rPh>
    <rPh sb="7" eb="9">
      <t>ショウケン</t>
    </rPh>
    <phoneticPr fontId="4"/>
  </si>
  <si>
    <t>②2.5km～5.0kmドーナツ型商圏</t>
    <rPh sb="16" eb="17">
      <t>ガタ</t>
    </rPh>
    <rPh sb="17" eb="19">
      <t>ショウケン</t>
    </rPh>
    <phoneticPr fontId="4"/>
  </si>
  <si>
    <t>③4.0km外商圏</t>
    <rPh sb="6" eb="7">
      <t>ソト</t>
    </rPh>
    <rPh sb="7" eb="9">
      <t>ショウケン</t>
    </rPh>
    <phoneticPr fontId="4"/>
  </si>
  <si>
    <r>
      <t>ターゲット予測</t>
    </r>
    <r>
      <rPr>
        <b/>
        <sz val="14"/>
        <color rgb="FFFF0000"/>
        <rFont val="Noto Sans JP"/>
        <family val="3"/>
        <charset val="128"/>
      </rPr>
      <t>(d)</t>
    </r>
    <rPh sb="5" eb="7">
      <t>ヨソク</t>
    </rPh>
    <phoneticPr fontId="4"/>
  </si>
  <si>
    <t>最終予測</t>
    <rPh sb="0" eb="2">
      <t>サイシュウ</t>
    </rPh>
    <rPh sb="2" eb="4">
      <t>ヨソク</t>
    </rPh>
    <phoneticPr fontId="4"/>
  </si>
  <si>
    <t>エリア条件</t>
    <rPh sb="3" eb="5">
      <t>ジョウケン</t>
    </rPh>
    <phoneticPr fontId="4"/>
  </si>
  <si>
    <t>データ名</t>
    <rPh sb="3" eb="4">
      <t>メイ</t>
    </rPh>
    <phoneticPr fontId="6"/>
  </si>
  <si>
    <t>商圏人口</t>
    <rPh sb="0" eb="2">
      <t>ショウケン</t>
    </rPh>
    <rPh sb="2" eb="4">
      <t>ジンコウ</t>
    </rPh>
    <phoneticPr fontId="6"/>
  </si>
  <si>
    <t>年齢比率</t>
    <rPh sb="0" eb="2">
      <t>ネンレイ</t>
    </rPh>
    <rPh sb="2" eb="4">
      <t>ヒリツ</t>
    </rPh>
    <phoneticPr fontId="4"/>
  </si>
  <si>
    <t>モデル店
GAP</t>
    <rPh sb="3" eb="4">
      <t>ミセ</t>
    </rPh>
    <phoneticPr fontId="4"/>
  </si>
  <si>
    <t>既存マーケット
（商圏人口/参加率）</t>
    <rPh sb="0" eb="2">
      <t>キゾン</t>
    </rPh>
    <rPh sb="9" eb="11">
      <t>ショウケン</t>
    </rPh>
    <rPh sb="11" eb="13">
      <t>ジンコウ</t>
    </rPh>
    <rPh sb="14" eb="17">
      <t>サンカリツ</t>
    </rPh>
    <phoneticPr fontId="6"/>
  </si>
  <si>
    <t>想定シェア</t>
    <rPh sb="0" eb="2">
      <t>ソウテイ</t>
    </rPh>
    <phoneticPr fontId="4"/>
  </si>
  <si>
    <t>FN単体集客指数
（実績/商圏人口）</t>
    <rPh sb="2" eb="4">
      <t>タンタイ</t>
    </rPh>
    <rPh sb="4" eb="6">
      <t>シュウキャク</t>
    </rPh>
    <rPh sb="6" eb="8">
      <t>シスウ</t>
    </rPh>
    <rPh sb="10" eb="12">
      <t>ジッセキ</t>
    </rPh>
    <rPh sb="13" eb="15">
      <t>ショウケン</t>
    </rPh>
    <rPh sb="15" eb="17">
      <t>ジンコウ</t>
    </rPh>
    <phoneticPr fontId="4"/>
  </si>
  <si>
    <r>
      <t>商圏人口
×
FN単体集客指数</t>
    </r>
    <r>
      <rPr>
        <b/>
        <u/>
        <sz val="14"/>
        <color rgb="FFC00000"/>
        <rFont val="Noto Sans JP"/>
        <family val="3"/>
        <charset val="128"/>
      </rPr>
      <t>(a)</t>
    </r>
    <rPh sb="0" eb="2">
      <t>ショウケン</t>
    </rPh>
    <rPh sb="2" eb="4">
      <t>ジンコウ</t>
    </rPh>
    <rPh sb="9" eb="11">
      <t>タンタイ</t>
    </rPh>
    <rPh sb="11" eb="13">
      <t>シュウキャク</t>
    </rPh>
    <rPh sb="13" eb="15">
      <t>シスウ</t>
    </rPh>
    <phoneticPr fontId="4"/>
  </si>
  <si>
    <t>既存市場
（商圏人口/参加率）</t>
    <rPh sb="0" eb="2">
      <t>キゾン</t>
    </rPh>
    <rPh sb="2" eb="4">
      <t>シジョウ</t>
    </rPh>
    <rPh sb="6" eb="8">
      <t>ショウケン</t>
    </rPh>
    <rPh sb="8" eb="10">
      <t>ジンコウ</t>
    </rPh>
    <rPh sb="11" eb="14">
      <t>サンカリツ</t>
    </rPh>
    <phoneticPr fontId="6"/>
  </si>
  <si>
    <r>
      <t>商圏人口
×
FN単体集客指数</t>
    </r>
    <r>
      <rPr>
        <b/>
        <u/>
        <sz val="14"/>
        <color rgb="FFC00000"/>
        <rFont val="Noto Sans JP"/>
        <family val="3"/>
        <charset val="128"/>
      </rPr>
      <t>(b)</t>
    </r>
    <rPh sb="0" eb="2">
      <t>ショウケン</t>
    </rPh>
    <rPh sb="2" eb="4">
      <t>ジンコウ</t>
    </rPh>
    <rPh sb="9" eb="11">
      <t>タンタイ</t>
    </rPh>
    <rPh sb="11" eb="13">
      <t>シュウキャク</t>
    </rPh>
    <rPh sb="13" eb="15">
      <t>シスウ</t>
    </rPh>
    <phoneticPr fontId="4"/>
  </si>
  <si>
    <r>
      <t xml:space="preserve">ターゲット予測の20％
</t>
    </r>
    <r>
      <rPr>
        <b/>
        <u/>
        <sz val="14"/>
        <color rgb="FFC00000"/>
        <rFont val="Noto Sans JP"/>
        <family val="3"/>
        <charset val="128"/>
      </rPr>
      <t>(c)</t>
    </r>
    <rPh sb="5" eb="7">
      <t>ヨソク</t>
    </rPh>
    <phoneticPr fontId="4"/>
  </si>
  <si>
    <t>(a)+(b)+(c)</t>
    <phoneticPr fontId="4"/>
  </si>
  <si>
    <t>ターゲット予測(d)
×
競合吸引力(e)</t>
    <rPh sb="5" eb="7">
      <t>ヨソク</t>
    </rPh>
    <rPh sb="13" eb="15">
      <t>キョウゴウ</t>
    </rPh>
    <rPh sb="15" eb="18">
      <t>キュウインリョク</t>
    </rPh>
    <phoneticPr fontId="4"/>
  </si>
  <si>
    <t>フィットネス参加率</t>
    <phoneticPr fontId="6"/>
  </si>
  <si>
    <t>エリア優位性</t>
    <rPh sb="3" eb="6">
      <t>ユウイセイ</t>
    </rPh>
    <phoneticPr fontId="15"/>
  </si>
  <si>
    <t>黄色セルに出店候補地点の一次商圏エリアの総人口・世代別人口を入力してください。
↓↓↓【ソース参照先：https://www.e-stat.go.jp/】</t>
    <rPh sb="20" eb="23">
      <t>ソウジンコウ</t>
    </rPh>
    <rPh sb="47" eb="49">
      <t>サンショウ</t>
    </rPh>
    <rPh sb="49" eb="50">
      <t>サキ</t>
    </rPh>
    <phoneticPr fontId="15"/>
  </si>
  <si>
    <r>
      <t>黄色セルに出店候補地点の二次商圏エリアの総人口・世代別人口を入力してください。
↓↓↓</t>
    </r>
    <r>
      <rPr>
        <b/>
        <u/>
        <sz val="14"/>
        <color rgb="FFFF0000"/>
        <rFont val="Noto Sans JP"/>
        <family val="3"/>
        <charset val="128"/>
      </rPr>
      <t>※一次商圏エリア（2.5km圏内）を省いた人口をご入力ください</t>
    </r>
    <rPh sb="12" eb="13">
      <t>ニ</t>
    </rPh>
    <rPh sb="20" eb="23">
      <t>ソウジンコウ</t>
    </rPh>
    <rPh sb="44" eb="45">
      <t>イチ</t>
    </rPh>
    <rPh sb="45" eb="46">
      <t>ツギ</t>
    </rPh>
    <rPh sb="46" eb="48">
      <t>ショウケン</t>
    </rPh>
    <rPh sb="57" eb="59">
      <t>ケンナイ</t>
    </rPh>
    <rPh sb="61" eb="62">
      <t>ハブ</t>
    </rPh>
    <rPh sb="64" eb="66">
      <t>ジンコウ</t>
    </rPh>
    <rPh sb="68" eb="70">
      <t>ニュウリョク</t>
    </rPh>
    <phoneticPr fontId="15"/>
  </si>
  <si>
    <t>モデル店</t>
    <rPh sb="3" eb="4">
      <t>ミセ</t>
    </rPh>
    <phoneticPr fontId="4"/>
  </si>
  <si>
    <t>出店候補地</t>
    <rPh sb="0" eb="2">
      <t>シュッテン</t>
    </rPh>
    <rPh sb="2" eb="5">
      <t>コウホチ</t>
    </rPh>
    <phoneticPr fontId="4"/>
  </si>
  <si>
    <t>影響度</t>
    <rPh sb="0" eb="3">
      <t>エイキョウド</t>
    </rPh>
    <phoneticPr fontId="4"/>
  </si>
  <si>
    <r>
      <rPr>
        <u/>
        <sz val="14"/>
        <color theme="1"/>
        <rFont val="Noto Sans JP"/>
        <family val="3"/>
        <charset val="128"/>
      </rPr>
      <t>徒歩500m</t>
    </r>
    <r>
      <rPr>
        <sz val="14"/>
        <color theme="1"/>
        <rFont val="Noto Sans JP"/>
        <family val="3"/>
        <charset val="128"/>
      </rPr>
      <t>圏内競合数</t>
    </r>
    <rPh sb="0" eb="2">
      <t>トホ</t>
    </rPh>
    <rPh sb="6" eb="8">
      <t>ケンナイ</t>
    </rPh>
    <rPh sb="8" eb="10">
      <t>キョウゴウ</t>
    </rPh>
    <rPh sb="10" eb="11">
      <t>スウ</t>
    </rPh>
    <phoneticPr fontId="6"/>
  </si>
  <si>
    <t>※1店舗につき「-10％」の競合吸引力を想定</t>
    <rPh sb="2" eb="4">
      <t>テンポ</t>
    </rPh>
    <rPh sb="14" eb="16">
      <t>キョウゴウ</t>
    </rPh>
    <rPh sb="16" eb="19">
      <t>キュウインリョク</t>
    </rPh>
    <rPh sb="20" eb="22">
      <t>ソウテイ</t>
    </rPh>
    <phoneticPr fontId="4"/>
  </si>
  <si>
    <t>総人口</t>
    <rPh sb="0" eb="3">
      <t>ソウジンコウ</t>
    </rPh>
    <phoneticPr fontId="6"/>
  </si>
  <si>
    <r>
      <rPr>
        <u/>
        <sz val="14"/>
        <color theme="1"/>
        <rFont val="Noto Sans JP"/>
        <family val="3"/>
        <charset val="128"/>
      </rPr>
      <t>徒歩1km</t>
    </r>
    <r>
      <rPr>
        <sz val="14"/>
        <color theme="1"/>
        <rFont val="Noto Sans JP"/>
        <family val="3"/>
        <charset val="128"/>
      </rPr>
      <t>圏内競合数</t>
    </r>
    <rPh sb="0" eb="2">
      <t>トホ</t>
    </rPh>
    <rPh sb="5" eb="7">
      <t>ケンナイ</t>
    </rPh>
    <rPh sb="7" eb="9">
      <t>キョウゴウ</t>
    </rPh>
    <rPh sb="9" eb="10">
      <t>スウ</t>
    </rPh>
    <phoneticPr fontId="6"/>
  </si>
  <si>
    <t>※1店舗につき「-5％」の競合吸引力を想定</t>
    <rPh sb="2" eb="4">
      <t>テンポ</t>
    </rPh>
    <rPh sb="13" eb="15">
      <t>キョウゴウ</t>
    </rPh>
    <rPh sb="15" eb="18">
      <t>キュウインリョク</t>
    </rPh>
    <rPh sb="19" eb="21">
      <t>ソウテイ</t>
    </rPh>
    <phoneticPr fontId="4"/>
  </si>
  <si>
    <r>
      <t xml:space="preserve">年齢別人口
</t>
    </r>
    <r>
      <rPr>
        <b/>
        <sz val="14"/>
        <rFont val="Noto Sans JP"/>
        <family val="3"/>
        <charset val="128"/>
      </rPr>
      <t>（男女）</t>
    </r>
    <rPh sb="0" eb="3">
      <t>ネンレイベツ</t>
    </rPh>
    <rPh sb="3" eb="5">
      <t>ジンコウ</t>
    </rPh>
    <rPh sb="7" eb="9">
      <t>ダンジョ</t>
    </rPh>
    <phoneticPr fontId="6"/>
  </si>
  <si>
    <t>～20歳</t>
    <rPh sb="3" eb="4">
      <t>サイ</t>
    </rPh>
    <phoneticPr fontId="4"/>
  </si>
  <si>
    <r>
      <rPr>
        <u/>
        <sz val="14"/>
        <color theme="1"/>
        <rFont val="Noto Sans JP"/>
        <family val="3"/>
        <charset val="128"/>
      </rPr>
      <t>徒歩2km</t>
    </r>
    <r>
      <rPr>
        <sz val="14"/>
        <color theme="1"/>
        <rFont val="Noto Sans JP"/>
        <family val="3"/>
        <charset val="128"/>
      </rPr>
      <t>圏内競合数</t>
    </r>
    <rPh sb="0" eb="2">
      <t>トホ</t>
    </rPh>
    <rPh sb="5" eb="7">
      <t>ケンナイ</t>
    </rPh>
    <rPh sb="7" eb="9">
      <t>キョウゴウ</t>
    </rPh>
    <rPh sb="9" eb="10">
      <t>スウ</t>
    </rPh>
    <phoneticPr fontId="4"/>
  </si>
  <si>
    <t>※1店舗につき「-1％」の競合吸引力を想定</t>
    <rPh sb="2" eb="4">
      <t>テンポ</t>
    </rPh>
    <rPh sb="13" eb="15">
      <t>キョウゴウ</t>
    </rPh>
    <rPh sb="15" eb="18">
      <t>キュウインリョク</t>
    </rPh>
    <rPh sb="19" eb="21">
      <t>ソウテイ</t>
    </rPh>
    <phoneticPr fontId="4"/>
  </si>
  <si>
    <t>～24</t>
    <phoneticPr fontId="6"/>
  </si>
  <si>
    <t>競合吸引力合計</t>
    <rPh sb="0" eb="2">
      <t>キョウゴウ</t>
    </rPh>
    <rPh sb="2" eb="5">
      <t>キュウインリョク</t>
    </rPh>
    <rPh sb="5" eb="7">
      <t>ゴウケイ</t>
    </rPh>
    <phoneticPr fontId="4"/>
  </si>
  <si>
    <t>～29</t>
    <phoneticPr fontId="6"/>
  </si>
  <si>
    <t>※chocoZAP、総合型クラブ、パーソナルジムを除く</t>
    <rPh sb="10" eb="13">
      <t>ソウゴウガタ</t>
    </rPh>
    <rPh sb="25" eb="26">
      <t>ノゾ</t>
    </rPh>
    <phoneticPr fontId="4"/>
  </si>
  <si>
    <t>～34</t>
    <phoneticPr fontId="6"/>
  </si>
  <si>
    <t>～39</t>
    <phoneticPr fontId="6"/>
  </si>
  <si>
    <t>用語解説</t>
    <rPh sb="0" eb="2">
      <t>ヨウゴ</t>
    </rPh>
    <rPh sb="2" eb="4">
      <t>カイセツ</t>
    </rPh>
    <phoneticPr fontId="4"/>
  </si>
  <si>
    <t>～44</t>
    <phoneticPr fontId="6"/>
  </si>
  <si>
    <t>※「年齢比率」：商圏人口のうち各世代が占める割合</t>
    <rPh sb="2" eb="4">
      <t>ネンレイ</t>
    </rPh>
    <rPh sb="4" eb="6">
      <t>ヒリツ</t>
    </rPh>
    <rPh sb="8" eb="10">
      <t>ショウケン</t>
    </rPh>
    <rPh sb="10" eb="12">
      <t>ジンコウ</t>
    </rPh>
    <rPh sb="15" eb="18">
      <t>カクセダイ</t>
    </rPh>
    <rPh sb="19" eb="20">
      <t>シ</t>
    </rPh>
    <rPh sb="22" eb="24">
      <t>ワリアイ</t>
    </rPh>
    <phoneticPr fontId="4"/>
  </si>
  <si>
    <t>～49</t>
    <phoneticPr fontId="6"/>
  </si>
  <si>
    <t>※「モデル店GAP」：モデル店商圏との年齢比率差</t>
    <rPh sb="5" eb="6">
      <t>ミセ</t>
    </rPh>
    <rPh sb="10" eb="11">
      <t>ミセ</t>
    </rPh>
    <rPh sb="14" eb="15">
      <t>テン</t>
    </rPh>
    <rPh sb="15" eb="17">
      <t>ショウケン</t>
    </rPh>
    <rPh sb="19" eb="21">
      <t>ネンレイ</t>
    </rPh>
    <rPh sb="21" eb="23">
      <t>ヒリツ</t>
    </rPh>
    <phoneticPr fontId="4"/>
  </si>
  <si>
    <t>～54</t>
    <phoneticPr fontId="6"/>
  </si>
  <si>
    <t>※「既存マーケット」：商圏人口にフィットネス参加率を乗算した理論値</t>
    <rPh sb="2" eb="4">
      <t>キゾン</t>
    </rPh>
    <rPh sb="11" eb="13">
      <t>ショウケン</t>
    </rPh>
    <rPh sb="13" eb="15">
      <t>ジンコウ</t>
    </rPh>
    <rPh sb="22" eb="25">
      <t>サンカリツ</t>
    </rPh>
    <rPh sb="26" eb="28">
      <t>ジョウサン</t>
    </rPh>
    <rPh sb="30" eb="33">
      <t>リロンチ</t>
    </rPh>
    <phoneticPr fontId="4"/>
  </si>
  <si>
    <t>～59</t>
    <phoneticPr fontId="6"/>
  </si>
  <si>
    <t>※「想定シェア」：既存マーケットの流入と新規開拓想定集客数を加算したシェア率</t>
    <rPh sb="2" eb="4">
      <t>ソウテイ</t>
    </rPh>
    <rPh sb="9" eb="11">
      <t>キソン</t>
    </rPh>
    <rPh sb="17" eb="19">
      <t>リュウニュウ</t>
    </rPh>
    <rPh sb="20" eb="22">
      <t>シンキ</t>
    </rPh>
    <rPh sb="22" eb="24">
      <t>カイタク</t>
    </rPh>
    <rPh sb="24" eb="26">
      <t>ソウテイ</t>
    </rPh>
    <rPh sb="26" eb="29">
      <t>シュウキャクスウ</t>
    </rPh>
    <rPh sb="30" eb="32">
      <t>カサン</t>
    </rPh>
    <rPh sb="37" eb="38">
      <t>リツ</t>
    </rPh>
    <phoneticPr fontId="4"/>
  </si>
  <si>
    <t>～64</t>
    <phoneticPr fontId="6"/>
  </si>
  <si>
    <t>※「FN単体集客指数」：商圏人口に対して集客可能な絶対指数</t>
    <rPh sb="4" eb="6">
      <t>タンタイ</t>
    </rPh>
    <rPh sb="6" eb="8">
      <t>シュウキャク</t>
    </rPh>
    <rPh sb="8" eb="10">
      <t>シスウ</t>
    </rPh>
    <rPh sb="12" eb="14">
      <t>ショウケン</t>
    </rPh>
    <rPh sb="14" eb="16">
      <t>ジンコウ</t>
    </rPh>
    <rPh sb="17" eb="18">
      <t>タイ</t>
    </rPh>
    <rPh sb="20" eb="22">
      <t>シュウキャク</t>
    </rPh>
    <rPh sb="22" eb="24">
      <t>カノウ</t>
    </rPh>
    <rPh sb="25" eb="27">
      <t>ゼッタイ</t>
    </rPh>
    <rPh sb="27" eb="29">
      <t>シスウ</t>
    </rPh>
    <phoneticPr fontId="4"/>
  </si>
  <si>
    <t>～69</t>
    <phoneticPr fontId="6"/>
  </si>
  <si>
    <t>～74</t>
    <phoneticPr fontId="6"/>
  </si>
  <si>
    <t>75歳～</t>
    <rPh sb="2" eb="3">
      <t>サイ</t>
    </rPh>
    <phoneticPr fontId="4"/>
  </si>
  <si>
    <t>男性総人口</t>
    <rPh sb="0" eb="2">
      <t>ダンセイ</t>
    </rPh>
    <rPh sb="2" eb="3">
      <t>ソウ</t>
    </rPh>
    <rPh sb="3" eb="5">
      <t>ジンコウ</t>
    </rPh>
    <phoneticPr fontId="6"/>
  </si>
  <si>
    <r>
      <t xml:space="preserve">年齢別人口
</t>
    </r>
    <r>
      <rPr>
        <b/>
        <sz val="14"/>
        <rFont val="Noto Sans JP"/>
        <family val="3"/>
        <charset val="128"/>
      </rPr>
      <t>（</t>
    </r>
    <r>
      <rPr>
        <b/>
        <u/>
        <sz val="14"/>
        <rFont val="Noto Sans JP"/>
        <family val="3"/>
        <charset val="128"/>
      </rPr>
      <t>男性</t>
    </r>
    <r>
      <rPr>
        <b/>
        <sz val="14"/>
        <rFont val="Noto Sans JP"/>
        <family val="3"/>
        <charset val="128"/>
      </rPr>
      <t>）</t>
    </r>
    <rPh sb="0" eb="3">
      <t>ネンレイベツ</t>
    </rPh>
    <rPh sb="3" eb="5">
      <t>ジンコウ</t>
    </rPh>
    <rPh sb="7" eb="9">
      <t>ダンセイ</t>
    </rPh>
    <phoneticPr fontId="6"/>
  </si>
  <si>
    <t>女性総人口</t>
    <rPh sb="0" eb="2">
      <t>ジョセイ</t>
    </rPh>
    <rPh sb="2" eb="3">
      <t>ソウ</t>
    </rPh>
    <rPh sb="3" eb="5">
      <t>ジンコウ</t>
    </rPh>
    <phoneticPr fontId="6"/>
  </si>
  <si>
    <r>
      <t xml:space="preserve">年齢別人口
</t>
    </r>
    <r>
      <rPr>
        <b/>
        <sz val="14"/>
        <rFont val="Noto Sans JP"/>
        <family val="3"/>
        <charset val="128"/>
      </rPr>
      <t>（</t>
    </r>
    <r>
      <rPr>
        <b/>
        <u/>
        <sz val="14"/>
        <rFont val="Noto Sans JP"/>
        <family val="3"/>
        <charset val="128"/>
      </rPr>
      <t>女性</t>
    </r>
    <r>
      <rPr>
        <b/>
        <sz val="14"/>
        <rFont val="Noto Sans JP"/>
        <family val="3"/>
        <charset val="128"/>
      </rPr>
      <t>）</t>
    </r>
    <rPh sb="0" eb="3">
      <t>ネンレイベツ</t>
    </rPh>
    <rPh sb="3" eb="5">
      <t>ジンコウ</t>
    </rPh>
    <rPh sb="7" eb="9">
      <t>ジョセイ</t>
    </rPh>
    <phoneticPr fontId="6"/>
  </si>
  <si>
    <t>観測地点：半径2.6km</t>
    <rPh sb="0" eb="2">
      <t>カンソク</t>
    </rPh>
    <rPh sb="2" eb="4">
      <t>チテン</t>
    </rPh>
    <rPh sb="5" eb="7">
      <t>ハンケイ</t>
    </rPh>
    <phoneticPr fontId="6"/>
  </si>
  <si>
    <t>羽村店</t>
    <rPh sb="0" eb="2">
      <t>ハムラ</t>
    </rPh>
    <rPh sb="2" eb="3">
      <t>ミセ</t>
    </rPh>
    <phoneticPr fontId="6"/>
  </si>
  <si>
    <t>相模原店</t>
    <rPh sb="0" eb="3">
      <t>サガミハラ</t>
    </rPh>
    <rPh sb="3" eb="4">
      <t>ミセ</t>
    </rPh>
    <phoneticPr fontId="6"/>
  </si>
  <si>
    <t>武生店</t>
    <rPh sb="0" eb="2">
      <t>タケフ</t>
    </rPh>
    <rPh sb="2" eb="3">
      <t>ミセ</t>
    </rPh>
    <phoneticPr fontId="6"/>
  </si>
  <si>
    <t>（東京都羽村市栄町3-3-3）</t>
    <rPh sb="1" eb="4">
      <t>トウキョウト</t>
    </rPh>
    <rPh sb="4" eb="7">
      <t>ハムラシ</t>
    </rPh>
    <rPh sb="7" eb="9">
      <t>サカエマチ</t>
    </rPh>
    <phoneticPr fontId="15"/>
  </si>
  <si>
    <t>（神奈川県相模原市中央区中央1-2-1）</t>
    <phoneticPr fontId="15"/>
  </si>
  <si>
    <t>（福井県越前市高瀬2-9-5）</t>
    <rPh sb="1" eb="4">
      <t>フクイケン</t>
    </rPh>
    <rPh sb="4" eb="7">
      <t>エチゼンシ</t>
    </rPh>
    <rPh sb="7" eb="9">
      <t>タカセ</t>
    </rPh>
    <phoneticPr fontId="15"/>
  </si>
  <si>
    <t>人口総数</t>
    <rPh sb="0" eb="2">
      <t>ジンコウ</t>
    </rPh>
    <rPh sb="2" eb="4">
      <t>ソウスウ</t>
    </rPh>
    <phoneticPr fontId="6"/>
  </si>
  <si>
    <t>　男人口</t>
    <rPh sb="1" eb="2">
      <t>オトコ</t>
    </rPh>
    <rPh sb="2" eb="4">
      <t>ジンコウ</t>
    </rPh>
    <phoneticPr fontId="6"/>
  </si>
  <si>
    <t>　女人口</t>
    <rPh sb="1" eb="2">
      <t>オンナ</t>
    </rPh>
    <rPh sb="2" eb="4">
      <t>ジンコウ</t>
    </rPh>
    <phoneticPr fontId="6"/>
  </si>
  <si>
    <t>　 0- 4</t>
    <phoneticPr fontId="6"/>
  </si>
  <si>
    <t xml:space="preserve"> 　5- 9</t>
    <phoneticPr fontId="6"/>
  </si>
  <si>
    <t>　10-14</t>
    <phoneticPr fontId="6"/>
  </si>
  <si>
    <t>　15-19</t>
    <phoneticPr fontId="6"/>
  </si>
  <si>
    <t>　20-24</t>
    <phoneticPr fontId="6"/>
  </si>
  <si>
    <t>　25-29</t>
    <phoneticPr fontId="6"/>
  </si>
  <si>
    <t>　30-34</t>
    <phoneticPr fontId="6"/>
  </si>
  <si>
    <t>　35-39</t>
    <phoneticPr fontId="6"/>
  </si>
  <si>
    <t>　40-44</t>
    <phoneticPr fontId="6"/>
  </si>
  <si>
    <t>　45-49</t>
    <phoneticPr fontId="6"/>
  </si>
  <si>
    <t>　50-54</t>
    <phoneticPr fontId="6"/>
  </si>
  <si>
    <t>　55-59</t>
    <phoneticPr fontId="6"/>
  </si>
  <si>
    <t>　60-64</t>
    <phoneticPr fontId="6"/>
  </si>
  <si>
    <t>　65-69</t>
    <phoneticPr fontId="6"/>
  </si>
  <si>
    <t>　70-74</t>
    <phoneticPr fontId="6"/>
  </si>
  <si>
    <t>　75歳以上</t>
    <rPh sb="3" eb="4">
      <t>サイ</t>
    </rPh>
    <rPh sb="4" eb="6">
      <t>イジョウ</t>
    </rPh>
    <phoneticPr fontId="6"/>
  </si>
  <si>
    <t>年少人口（ 0歳～14歳）</t>
  </si>
  <si>
    <t>生産年齢人口（15歳～64歳）</t>
  </si>
  <si>
    <t>15歳以上就業者数</t>
    <phoneticPr fontId="6"/>
  </si>
  <si>
    <t>老年人口（65歳以上）</t>
  </si>
  <si>
    <t>後期高齢者数（75歳以上）</t>
  </si>
  <si>
    <t>全産業従業者数</t>
    <rPh sb="0" eb="3">
      <t>ゼンサンギョウ</t>
    </rPh>
    <rPh sb="6" eb="7">
      <t>スウ</t>
    </rPh>
    <phoneticPr fontId="6"/>
  </si>
  <si>
    <t>第１次産業</t>
  </si>
  <si>
    <t>第２次産業</t>
    <phoneticPr fontId="6"/>
  </si>
  <si>
    <t>第３次産業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</si>
</sst>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0.0%"/>
    <numFmt numFmtId="179" formatCode="@&quot;歳&quot;"/>
    <numFmt numFmtId="180" formatCode="0_ "/>
    <numFmt numFmtId="181" formatCode="#,##0_);[Red]\(#,##0\)"/>
  </numFmts>
  <fonts count="22">
    <font>
      <sz val="11"/>
      <color theme="1"/>
      <name val="Noto Sans JP"/>
      <family val="2"/>
      <charset val="128"/>
    </font>
    <font>
      <sz val="11"/>
      <color theme="1"/>
      <name val="Noto Sans JP"/>
      <family val="2"/>
      <charset val="128"/>
    </font>
    <font>
      <sz val="11"/>
      <name val="ＭＳ Ｐゴシック"/>
      <family val="3"/>
      <charset val="128"/>
    </font>
    <font>
      <sz val="14"/>
      <name val="Noto Sans JP"/>
      <family val="3"/>
      <charset val="128"/>
    </font>
    <font>
      <sz val="6"/>
      <name val="Noto Sans JP"/>
      <family val="2"/>
      <charset val="128"/>
    </font>
    <font>
      <sz val="14"/>
      <color theme="1"/>
      <name val="Noto Sans JP"/>
      <family val="3"/>
      <charset val="128"/>
    </font>
    <font>
      <sz val="6"/>
      <name val="ＭＳ Ｐゴシック"/>
      <family val="3"/>
      <charset val="128"/>
    </font>
    <font>
      <b/>
      <sz val="14"/>
      <name val="Noto Sans JP"/>
      <family val="3"/>
      <charset val="128"/>
    </font>
    <font>
      <b/>
      <u/>
      <sz val="14"/>
      <name val="Noto Sans JP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4"/>
      <name val="Noto Sans JP"/>
      <family val="3"/>
      <charset val="128"/>
    </font>
    <font>
      <sz val="14"/>
      <color rgb="FFFF0000"/>
      <name val="Noto Sans JP"/>
      <family val="3"/>
      <charset val="128"/>
    </font>
    <font>
      <u/>
      <sz val="14"/>
      <color theme="1"/>
      <name val="Noto Sans JP"/>
      <family val="3"/>
      <charset val="128"/>
    </font>
    <font>
      <b/>
      <sz val="14"/>
      <color rgb="FFFF0000"/>
      <name val="Noto Sans JP"/>
      <family val="3"/>
      <charset val="128"/>
    </font>
    <font>
      <b/>
      <u/>
      <sz val="14"/>
      <color rgb="FFFF0000"/>
      <name val="Noto Sans JP"/>
      <family val="3"/>
      <charset val="128"/>
    </font>
    <font>
      <sz val="6"/>
      <name val="游ゴシック"/>
      <family val="2"/>
      <charset val="128"/>
      <scheme val="minor"/>
    </font>
    <font>
      <b/>
      <u/>
      <sz val="14"/>
      <color rgb="FFC00000"/>
      <name val="Noto Sans JP"/>
      <family val="3"/>
      <charset val="128"/>
    </font>
    <font>
      <b/>
      <sz val="14"/>
      <color theme="0"/>
      <name val="Noto Sans JP"/>
      <family val="3"/>
      <charset val="128"/>
    </font>
    <font>
      <b/>
      <sz val="16"/>
      <name val="Noto Sans JP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u/>
      <sz val="16"/>
      <name val="Noto Sans JP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5" fillId="0" borderId="0" xfId="4" applyFont="1">
      <alignment vertical="center"/>
    </xf>
    <xf numFmtId="0" fontId="3" fillId="0" borderId="0" xfId="3" applyFont="1" applyAlignment="1">
      <alignment horizontal="center" vertical="center"/>
    </xf>
    <xf numFmtId="176" fontId="3" fillId="0" borderId="0" xfId="3" applyNumberFormat="1" applyFont="1" applyAlignment="1">
      <alignment vertical="center"/>
    </xf>
    <xf numFmtId="177" fontId="3" fillId="0" borderId="1" xfId="3" applyNumberFormat="1" applyFont="1" applyBorder="1" applyAlignment="1">
      <alignment vertical="center"/>
    </xf>
    <xf numFmtId="1" fontId="3" fillId="0" borderId="0" xfId="5" applyNumberFormat="1" applyFont="1" applyFill="1" applyBorder="1" applyAlignment="1" applyProtection="1">
      <alignment vertical="center"/>
    </xf>
    <xf numFmtId="178" fontId="3" fillId="0" borderId="1" xfId="5" applyNumberFormat="1" applyFont="1" applyBorder="1" applyAlignment="1" applyProtection="1">
      <alignment vertical="center"/>
    </xf>
    <xf numFmtId="9" fontId="3" fillId="0" borderId="1" xfId="5" applyFont="1" applyBorder="1" applyAlignment="1" applyProtection="1">
      <alignment vertical="center"/>
    </xf>
    <xf numFmtId="178" fontId="3" fillId="0" borderId="1" xfId="5" applyNumberFormat="1" applyFont="1" applyFill="1" applyBorder="1" applyAlignment="1" applyProtection="1">
      <alignment vertical="center"/>
    </xf>
    <xf numFmtId="177" fontId="3" fillId="2" borderId="1" xfId="3" applyNumberFormat="1" applyFont="1" applyFill="1" applyBorder="1" applyAlignment="1" applyProtection="1">
      <alignment vertical="center"/>
      <protection locked="0"/>
    </xf>
    <xf numFmtId="1" fontId="3" fillId="0" borderId="1" xfId="5" applyNumberFormat="1" applyFont="1" applyFill="1" applyBorder="1" applyAlignment="1" applyProtection="1">
      <alignment vertical="center"/>
    </xf>
    <xf numFmtId="0" fontId="3" fillId="3" borderId="2" xfId="3" applyFont="1" applyFill="1" applyBorder="1" applyAlignment="1">
      <alignment horizontal="center" vertical="center"/>
    </xf>
    <xf numFmtId="177" fontId="3" fillId="0" borderId="4" xfId="3" applyNumberFormat="1" applyFont="1" applyBorder="1" applyAlignment="1">
      <alignment vertical="center"/>
    </xf>
    <xf numFmtId="177" fontId="3" fillId="0" borderId="5" xfId="3" applyNumberFormat="1" applyFont="1" applyBorder="1" applyAlignment="1">
      <alignment vertical="center"/>
    </xf>
    <xf numFmtId="177" fontId="3" fillId="0" borderId="6" xfId="3" applyNumberFormat="1" applyFont="1" applyBorder="1" applyAlignment="1">
      <alignment vertical="center"/>
    </xf>
    <xf numFmtId="178" fontId="3" fillId="0" borderId="5" xfId="5" applyNumberFormat="1" applyFont="1" applyBorder="1" applyAlignment="1" applyProtection="1">
      <alignment vertical="center"/>
    </xf>
    <xf numFmtId="9" fontId="3" fillId="0" borderId="5" xfId="5" applyFont="1" applyBorder="1" applyAlignment="1" applyProtection="1">
      <alignment vertical="center"/>
    </xf>
    <xf numFmtId="178" fontId="3" fillId="0" borderId="5" xfId="5" applyNumberFormat="1" applyFont="1" applyFill="1" applyBorder="1" applyAlignment="1" applyProtection="1">
      <alignment vertical="center"/>
    </xf>
    <xf numFmtId="177" fontId="3" fillId="2" borderId="5" xfId="3" applyNumberFormat="1" applyFont="1" applyFill="1" applyBorder="1" applyAlignment="1" applyProtection="1">
      <alignment vertical="center"/>
      <protection locked="0"/>
    </xf>
    <xf numFmtId="1" fontId="3" fillId="0" borderId="5" xfId="5" applyNumberFormat="1" applyFont="1" applyFill="1" applyBorder="1" applyAlignment="1" applyProtection="1">
      <alignment vertical="center"/>
    </xf>
    <xf numFmtId="179" fontId="3" fillId="3" borderId="7" xfId="3" applyNumberFormat="1" applyFont="1" applyFill="1" applyBorder="1" applyAlignment="1">
      <alignment horizontal="center" vertical="center"/>
    </xf>
    <xf numFmtId="177" fontId="3" fillId="0" borderId="9" xfId="3" applyNumberFormat="1" applyFont="1" applyBorder="1" applyAlignment="1">
      <alignment vertical="center"/>
    </xf>
    <xf numFmtId="178" fontId="3" fillId="0" borderId="9" xfId="5" applyNumberFormat="1" applyFont="1" applyBorder="1" applyAlignment="1" applyProtection="1">
      <alignment vertical="center"/>
    </xf>
    <xf numFmtId="9" fontId="3" fillId="0" borderId="9" xfId="5" applyFont="1" applyBorder="1" applyAlignment="1" applyProtection="1">
      <alignment vertical="center"/>
    </xf>
    <xf numFmtId="178" fontId="3" fillId="0" borderId="9" xfId="5" applyNumberFormat="1" applyFont="1" applyFill="1" applyBorder="1" applyAlignment="1" applyProtection="1">
      <alignment vertical="center"/>
    </xf>
    <xf numFmtId="177" fontId="3" fillId="2" borderId="9" xfId="3" applyNumberFormat="1" applyFont="1" applyFill="1" applyBorder="1" applyAlignment="1" applyProtection="1">
      <alignment vertical="center"/>
      <protection locked="0"/>
    </xf>
    <xf numFmtId="1" fontId="3" fillId="0" borderId="9" xfId="5" applyNumberFormat="1" applyFont="1" applyFill="1" applyBorder="1" applyAlignment="1" applyProtection="1">
      <alignment vertical="center"/>
    </xf>
    <xf numFmtId="179" fontId="3" fillId="3" borderId="10" xfId="3" applyNumberFormat="1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 applyProtection="1">
      <alignment vertical="center"/>
      <protection locked="0"/>
    </xf>
    <xf numFmtId="0" fontId="3" fillId="3" borderId="12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right" vertical="center"/>
    </xf>
    <xf numFmtId="177" fontId="3" fillId="0" borderId="11" xfId="3" applyNumberFormat="1" applyFont="1" applyBorder="1" applyAlignment="1">
      <alignment vertical="center"/>
    </xf>
    <xf numFmtId="1" fontId="3" fillId="0" borderId="11" xfId="5" applyNumberFormat="1" applyFont="1" applyFill="1" applyBorder="1" applyAlignment="1" applyProtection="1">
      <alignment horizontal="right" vertical="center"/>
    </xf>
    <xf numFmtId="178" fontId="3" fillId="0" borderId="14" xfId="5" applyNumberFormat="1" applyFont="1" applyBorder="1" applyAlignment="1" applyProtection="1">
      <alignment vertical="center"/>
    </xf>
    <xf numFmtId="9" fontId="3" fillId="0" borderId="14" xfId="5" applyFont="1" applyBorder="1" applyAlignment="1" applyProtection="1">
      <alignment vertical="center"/>
    </xf>
    <xf numFmtId="177" fontId="3" fillId="0" borderId="14" xfId="3" applyNumberFormat="1" applyFont="1" applyBorder="1" applyAlignment="1">
      <alignment vertical="center"/>
    </xf>
    <xf numFmtId="178" fontId="3" fillId="0" borderId="14" xfId="5" applyNumberFormat="1" applyFont="1" applyFill="1" applyBorder="1" applyAlignment="1" applyProtection="1">
      <alignment vertical="center"/>
    </xf>
    <xf numFmtId="177" fontId="3" fillId="2" borderId="14" xfId="3" applyNumberFormat="1" applyFont="1" applyFill="1" applyBorder="1" applyAlignment="1" applyProtection="1">
      <alignment vertical="center"/>
      <protection locked="0"/>
    </xf>
    <xf numFmtId="178" fontId="7" fillId="0" borderId="17" xfId="2" applyNumberFormat="1" applyFont="1" applyFill="1" applyBorder="1" applyAlignment="1" applyProtection="1">
      <alignment horizontal="right" vertical="center" wrapText="1"/>
    </xf>
    <xf numFmtId="178" fontId="3" fillId="0" borderId="0" xfId="5" applyNumberFormat="1" applyFont="1" applyFill="1" applyAlignment="1" applyProtection="1">
      <alignment vertical="center"/>
    </xf>
    <xf numFmtId="38" fontId="7" fillId="0" borderId="18" xfId="1" applyFont="1" applyFill="1" applyBorder="1" applyAlignment="1" applyProtection="1">
      <alignment horizontal="right" vertical="center" wrapText="1"/>
    </xf>
    <xf numFmtId="1" fontId="7" fillId="0" borderId="18" xfId="4" applyNumberFormat="1" applyFont="1" applyBorder="1" applyAlignment="1">
      <alignment horizontal="right" vertical="center" wrapText="1"/>
    </xf>
    <xf numFmtId="177" fontId="3" fillId="0" borderId="0" xfId="3" applyNumberFormat="1" applyFont="1" applyAlignment="1">
      <alignment vertical="center"/>
    </xf>
    <xf numFmtId="0" fontId="3" fillId="0" borderId="0" xfId="5" applyNumberFormat="1" applyFont="1" applyFill="1" applyAlignment="1" applyProtection="1">
      <alignment vertical="center"/>
    </xf>
    <xf numFmtId="1" fontId="3" fillId="0" borderId="6" xfId="5" applyNumberFormat="1" applyFont="1" applyFill="1" applyBorder="1" applyAlignment="1" applyProtection="1">
      <alignment vertical="center"/>
    </xf>
    <xf numFmtId="0" fontId="10" fillId="0" borderId="0" xfId="3" applyFont="1" applyAlignment="1">
      <alignment vertical="center"/>
    </xf>
    <xf numFmtId="0" fontId="3" fillId="0" borderId="0" xfId="3" applyFont="1" applyAlignment="1">
      <alignment horizontal="right" vertical="center"/>
    </xf>
    <xf numFmtId="9" fontId="3" fillId="0" borderId="0" xfId="5" applyFont="1" applyFill="1" applyAlignment="1" applyProtection="1">
      <alignment horizontal="right" vertical="center"/>
    </xf>
    <xf numFmtId="9" fontId="3" fillId="0" borderId="19" xfId="5" applyFont="1" applyFill="1" applyBorder="1" applyAlignment="1" applyProtection="1">
      <alignment horizontal="right" vertical="center"/>
    </xf>
    <xf numFmtId="176" fontId="11" fillId="0" borderId="20" xfId="5" applyNumberFormat="1" applyFont="1" applyFill="1" applyBorder="1" applyAlignment="1" applyProtection="1">
      <alignment horizontal="right" vertical="center"/>
    </xf>
    <xf numFmtId="176" fontId="11" fillId="0" borderId="21" xfId="5" applyNumberFormat="1" applyFont="1" applyFill="1" applyBorder="1" applyAlignment="1" applyProtection="1">
      <alignment horizontal="right" vertical="center"/>
    </xf>
    <xf numFmtId="0" fontId="5" fillId="0" borderId="21" xfId="4" applyFont="1" applyBorder="1">
      <alignment vertical="center"/>
    </xf>
    <xf numFmtId="9" fontId="3" fillId="0" borderId="22" xfId="5" applyFont="1" applyFill="1" applyBorder="1" applyAlignment="1" applyProtection="1">
      <alignment horizontal="right" vertical="center"/>
    </xf>
    <xf numFmtId="180" fontId="3" fillId="2" borderId="21" xfId="5" applyNumberFormat="1" applyFont="1" applyFill="1" applyBorder="1" applyAlignment="1" applyProtection="1">
      <alignment horizontal="right" vertical="center"/>
      <protection locked="0"/>
    </xf>
    <xf numFmtId="180" fontId="3" fillId="0" borderId="21" xfId="5" applyNumberFormat="1" applyFont="1" applyFill="1" applyBorder="1" applyAlignment="1" applyProtection="1">
      <alignment horizontal="right" vertical="center"/>
    </xf>
    <xf numFmtId="0" fontId="5" fillId="0" borderId="21" xfId="3" applyFont="1" applyBorder="1" applyAlignment="1">
      <alignment vertical="center"/>
    </xf>
    <xf numFmtId="180" fontId="3" fillId="2" borderId="22" xfId="5" applyNumberFormat="1" applyFont="1" applyFill="1" applyBorder="1" applyAlignment="1" applyProtection="1">
      <alignment horizontal="right" vertical="center"/>
      <protection locked="0"/>
    </xf>
    <xf numFmtId="180" fontId="3" fillId="0" borderId="22" xfId="5" applyNumberFormat="1" applyFont="1" applyFill="1" applyBorder="1" applyAlignment="1" applyProtection="1">
      <alignment horizontal="right" vertical="center"/>
    </xf>
    <xf numFmtId="1" fontId="3" fillId="0" borderId="6" xfId="5" applyNumberFormat="1" applyFont="1" applyFill="1" applyBorder="1" applyAlignment="1" applyProtection="1">
      <alignment horizontal="right" vertical="center"/>
    </xf>
    <xf numFmtId="178" fontId="3" fillId="0" borderId="14" xfId="5" applyNumberFormat="1" applyFont="1" applyBorder="1" applyAlignment="1" applyProtection="1">
      <alignment horizontal="right" vertical="center"/>
    </xf>
    <xf numFmtId="9" fontId="3" fillId="0" borderId="14" xfId="5" applyFont="1" applyBorder="1" applyAlignment="1" applyProtection="1">
      <alignment horizontal="center" vertical="center"/>
    </xf>
    <xf numFmtId="177" fontId="3" fillId="0" borderId="14" xfId="3" applyNumberFormat="1" applyFont="1" applyBorder="1" applyAlignment="1">
      <alignment horizontal="right" vertical="center"/>
    </xf>
    <xf numFmtId="178" fontId="3" fillId="0" borderId="14" xfId="5" applyNumberFormat="1" applyFont="1" applyFill="1" applyBorder="1" applyAlignment="1" applyProtection="1">
      <alignment horizontal="center" vertical="center"/>
    </xf>
    <xf numFmtId="177" fontId="3" fillId="2" borderId="14" xfId="3" applyNumberFormat="1" applyFont="1" applyFill="1" applyBorder="1" applyAlignment="1" applyProtection="1">
      <alignment horizontal="right" vertical="center"/>
      <protection locked="0"/>
    </xf>
    <xf numFmtId="0" fontId="3" fillId="0" borderId="6" xfId="4" applyFont="1" applyBorder="1" applyAlignment="1">
      <alignment horizontal="right" vertical="center" wrapText="1"/>
    </xf>
    <xf numFmtId="10" fontId="13" fillId="0" borderId="0" xfId="5" applyNumberFormat="1" applyFont="1" applyFill="1" applyAlignment="1" applyProtection="1">
      <alignment horizontal="right" vertical="center"/>
    </xf>
    <xf numFmtId="1" fontId="5" fillId="0" borderId="22" xfId="3" applyNumberFormat="1" applyFont="1" applyBorder="1" applyAlignment="1">
      <alignment horizontal="center" vertical="center"/>
    </xf>
    <xf numFmtId="1" fontId="5" fillId="0" borderId="21" xfId="3" applyNumberFormat="1" applyFont="1" applyBorder="1" applyAlignment="1">
      <alignment horizontal="center" vertical="center"/>
    </xf>
    <xf numFmtId="0" fontId="5" fillId="0" borderId="22" xfId="3" applyFont="1" applyBorder="1" applyAlignment="1">
      <alignment vertical="center"/>
    </xf>
    <xf numFmtId="0" fontId="3" fillId="0" borderId="6" xfId="4" applyFont="1" applyBorder="1" applyAlignment="1">
      <alignment horizontal="center" vertical="center"/>
    </xf>
    <xf numFmtId="0" fontId="3" fillId="4" borderId="16" xfId="4" applyFont="1" applyFill="1" applyBorder="1" applyAlignment="1">
      <alignment horizontal="center" vertical="center" wrapText="1"/>
    </xf>
    <xf numFmtId="0" fontId="3" fillId="5" borderId="16" xfId="4" applyFont="1" applyFill="1" applyBorder="1" applyAlignment="1">
      <alignment horizontal="center" vertical="center"/>
    </xf>
    <xf numFmtId="0" fontId="3" fillId="0" borderId="6" xfId="4" applyFont="1" applyBorder="1" applyAlignment="1">
      <alignment horizontal="center" vertical="center" wrapText="1"/>
    </xf>
    <xf numFmtId="0" fontId="3" fillId="5" borderId="28" xfId="4" applyFont="1" applyFill="1" applyBorder="1" applyAlignment="1">
      <alignment horizontal="center" vertical="center" wrapText="1" shrinkToFit="1"/>
    </xf>
    <xf numFmtId="0" fontId="3" fillId="5" borderId="16" xfId="4" applyFont="1" applyFill="1" applyBorder="1" applyAlignment="1">
      <alignment horizontal="center" vertical="center" wrapText="1"/>
    </xf>
    <xf numFmtId="0" fontId="3" fillId="4" borderId="21" xfId="4" applyFont="1" applyFill="1" applyBorder="1" applyAlignment="1">
      <alignment horizontal="center" vertical="center" wrapText="1"/>
    </xf>
    <xf numFmtId="0" fontId="3" fillId="5" borderId="21" xfId="4" applyFont="1" applyFill="1" applyBorder="1" applyAlignment="1">
      <alignment horizontal="center" vertical="center" wrapText="1"/>
    </xf>
    <xf numFmtId="0" fontId="3" fillId="5" borderId="21" xfId="4" applyFont="1" applyFill="1" applyBorder="1" applyAlignment="1">
      <alignment horizontal="center" vertical="center"/>
    </xf>
    <xf numFmtId="0" fontId="3" fillId="5" borderId="22" xfId="4" applyFont="1" applyFill="1" applyBorder="1" applyAlignment="1">
      <alignment horizontal="center" vertical="center"/>
    </xf>
    <xf numFmtId="1" fontId="17" fillId="6" borderId="21" xfId="3" applyNumberFormat="1" applyFont="1" applyFill="1" applyBorder="1" applyAlignment="1">
      <alignment horizontal="center" vertical="center"/>
    </xf>
    <xf numFmtId="0" fontId="3" fillId="0" borderId="6" xfId="3" applyFont="1" applyBorder="1" applyAlignment="1">
      <alignment vertical="center"/>
    </xf>
    <xf numFmtId="1" fontId="17" fillId="0" borderId="6" xfId="3" applyNumberFormat="1" applyFont="1" applyBorder="1" applyAlignment="1">
      <alignment horizontal="center" vertical="center"/>
    </xf>
    <xf numFmtId="1" fontId="17" fillId="0" borderId="29" xfId="3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3" fillId="0" borderId="0" xfId="6" applyFont="1" applyAlignment="1">
      <alignment vertical="center"/>
    </xf>
    <xf numFmtId="178" fontId="3" fillId="0" borderId="0" xfId="7" applyNumberFormat="1" applyFont="1" applyAlignment="1">
      <alignment vertical="center"/>
    </xf>
    <xf numFmtId="0" fontId="3" fillId="0" borderId="31" xfId="6" applyFont="1" applyBorder="1" applyAlignment="1">
      <alignment vertical="center"/>
    </xf>
    <xf numFmtId="178" fontId="3" fillId="0" borderId="32" xfId="7" applyNumberFormat="1" applyFont="1" applyBorder="1" applyAlignment="1">
      <alignment vertical="center"/>
    </xf>
    <xf numFmtId="177" fontId="3" fillId="2" borderId="33" xfId="6" applyNumberFormat="1" applyFont="1" applyFill="1" applyBorder="1" applyAlignment="1" applyProtection="1">
      <alignment vertical="center"/>
      <protection locked="0"/>
    </xf>
    <xf numFmtId="177" fontId="3" fillId="0" borderId="33" xfId="6" applyNumberFormat="1" applyFont="1" applyBorder="1" applyAlignment="1">
      <alignment vertical="center"/>
    </xf>
    <xf numFmtId="177" fontId="3" fillId="0" borderId="34" xfId="6" applyNumberFormat="1" applyFont="1" applyBorder="1" applyAlignment="1">
      <alignment vertical="center"/>
    </xf>
    <xf numFmtId="0" fontId="3" fillId="3" borderId="33" xfId="6" applyFont="1" applyFill="1" applyBorder="1" applyAlignment="1">
      <alignment vertical="center"/>
    </xf>
    <xf numFmtId="178" fontId="3" fillId="0" borderId="9" xfId="7" applyNumberFormat="1" applyFont="1" applyBorder="1" applyAlignment="1">
      <alignment vertical="center"/>
    </xf>
    <xf numFmtId="177" fontId="3" fillId="2" borderId="35" xfId="6" applyNumberFormat="1" applyFont="1" applyFill="1" applyBorder="1" applyAlignment="1" applyProtection="1">
      <alignment vertical="center"/>
      <protection locked="0"/>
    </xf>
    <xf numFmtId="177" fontId="3" fillId="0" borderId="35" xfId="6" applyNumberFormat="1" applyFont="1" applyBorder="1" applyAlignment="1">
      <alignment vertical="center"/>
    </xf>
    <xf numFmtId="177" fontId="3" fillId="0" borderId="4" xfId="6" applyNumberFormat="1" applyFont="1" applyBorder="1" applyAlignment="1">
      <alignment vertical="center"/>
    </xf>
    <xf numFmtId="0" fontId="3" fillId="7" borderId="35" xfId="6" applyFont="1" applyFill="1" applyBorder="1" applyAlignment="1">
      <alignment vertical="center"/>
    </xf>
    <xf numFmtId="178" fontId="3" fillId="0" borderId="11" xfId="7" applyNumberFormat="1" applyFont="1" applyBorder="1" applyAlignment="1">
      <alignment vertical="center"/>
    </xf>
    <xf numFmtId="177" fontId="3" fillId="2" borderId="36" xfId="6" applyNumberFormat="1" applyFont="1" applyFill="1" applyBorder="1" applyAlignment="1" applyProtection="1">
      <alignment vertical="center"/>
      <protection locked="0"/>
    </xf>
    <xf numFmtId="177" fontId="3" fillId="0" borderId="36" xfId="6" applyNumberFormat="1" applyFont="1" applyBorder="1" applyAlignment="1">
      <alignment vertical="center"/>
    </xf>
    <xf numFmtId="177" fontId="3" fillId="0" borderId="37" xfId="6" applyNumberFormat="1" applyFont="1" applyBorder="1" applyAlignment="1">
      <alignment vertical="center"/>
    </xf>
    <xf numFmtId="0" fontId="3" fillId="3" borderId="36" xfId="6" applyFont="1" applyFill="1" applyBorder="1" applyAlignment="1">
      <alignment vertical="center"/>
    </xf>
    <xf numFmtId="178" fontId="3" fillId="0" borderId="38" xfId="7" applyNumberFormat="1" applyFont="1" applyBorder="1" applyAlignment="1">
      <alignment vertical="center"/>
    </xf>
    <xf numFmtId="177" fontId="3" fillId="2" borderId="39" xfId="6" applyNumberFormat="1" applyFont="1" applyFill="1" applyBorder="1" applyAlignment="1" applyProtection="1">
      <alignment vertical="center"/>
      <protection locked="0"/>
    </xf>
    <xf numFmtId="177" fontId="3" fillId="0" borderId="39" xfId="6" applyNumberFormat="1" applyFont="1" applyBorder="1" applyAlignment="1">
      <alignment vertical="center"/>
    </xf>
    <xf numFmtId="177" fontId="3" fillId="0" borderId="40" xfId="6" applyNumberFormat="1" applyFont="1" applyBorder="1" applyAlignment="1">
      <alignment vertical="center"/>
    </xf>
    <xf numFmtId="0" fontId="3" fillId="3" borderId="39" xfId="6" applyFont="1" applyFill="1" applyBorder="1" applyAlignment="1">
      <alignment vertical="center"/>
    </xf>
    <xf numFmtId="177" fontId="3" fillId="0" borderId="0" xfId="6" applyNumberFormat="1" applyFont="1" applyAlignment="1">
      <alignment vertical="center"/>
    </xf>
    <xf numFmtId="178" fontId="3" fillId="0" borderId="41" xfId="7" applyNumberFormat="1" applyFont="1" applyBorder="1">
      <alignment vertical="center"/>
    </xf>
    <xf numFmtId="177" fontId="3" fillId="2" borderId="34" xfId="8" applyNumberFormat="1" applyFont="1" applyFill="1" applyBorder="1" applyProtection="1">
      <alignment vertical="center"/>
      <protection locked="0"/>
    </xf>
    <xf numFmtId="178" fontId="3" fillId="0" borderId="42" xfId="7" applyNumberFormat="1" applyFont="1" applyBorder="1">
      <alignment vertical="center"/>
    </xf>
    <xf numFmtId="177" fontId="3" fillId="0" borderId="34" xfId="8" applyNumberFormat="1" applyFont="1" applyBorder="1">
      <alignment vertical="center"/>
    </xf>
    <xf numFmtId="177" fontId="3" fillId="0" borderId="33" xfId="8" applyNumberFormat="1" applyFont="1" applyBorder="1">
      <alignment vertical="center"/>
    </xf>
    <xf numFmtId="178" fontId="3" fillId="0" borderId="32" xfId="7" applyNumberFormat="1" applyFont="1" applyBorder="1">
      <alignment vertical="center"/>
    </xf>
    <xf numFmtId="0" fontId="3" fillId="3" borderId="33" xfId="8" applyFont="1" applyFill="1" applyBorder="1">
      <alignment vertical="center"/>
    </xf>
    <xf numFmtId="178" fontId="3" fillId="0" borderId="43" xfId="7" applyNumberFormat="1" applyFont="1" applyBorder="1">
      <alignment vertical="center"/>
    </xf>
    <xf numFmtId="177" fontId="3" fillId="2" borderId="4" xfId="8" applyNumberFormat="1" applyFont="1" applyFill="1" applyBorder="1" applyProtection="1">
      <alignment vertical="center"/>
      <protection locked="0"/>
    </xf>
    <xf numFmtId="178" fontId="3" fillId="0" borderId="44" xfId="7" applyNumberFormat="1" applyFont="1" applyBorder="1">
      <alignment vertical="center"/>
    </xf>
    <xf numFmtId="177" fontId="3" fillId="0" borderId="4" xfId="8" applyNumberFormat="1" applyFont="1" applyBorder="1">
      <alignment vertical="center"/>
    </xf>
    <xf numFmtId="177" fontId="3" fillId="0" borderId="35" xfId="8" applyNumberFormat="1" applyFont="1" applyBorder="1">
      <alignment vertical="center"/>
    </xf>
    <xf numFmtId="178" fontId="3" fillId="0" borderId="9" xfId="7" applyNumberFormat="1" applyFont="1" applyBorder="1">
      <alignment vertical="center"/>
    </xf>
    <xf numFmtId="0" fontId="3" fillId="3" borderId="35" xfId="8" applyFont="1" applyFill="1" applyBorder="1">
      <alignment vertical="center"/>
    </xf>
    <xf numFmtId="178" fontId="3" fillId="0" borderId="45" xfId="7" applyNumberFormat="1" applyFont="1" applyBorder="1">
      <alignment vertical="center"/>
    </xf>
    <xf numFmtId="177" fontId="3" fillId="2" borderId="40" xfId="8" applyNumberFormat="1" applyFont="1" applyFill="1" applyBorder="1" applyProtection="1">
      <alignment vertical="center"/>
      <protection locked="0"/>
    </xf>
    <xf numFmtId="178" fontId="3" fillId="0" borderId="46" xfId="7" applyNumberFormat="1" applyFont="1" applyBorder="1">
      <alignment vertical="center"/>
    </xf>
    <xf numFmtId="177" fontId="3" fillId="0" borderId="40" xfId="8" applyNumberFormat="1" applyFont="1" applyBorder="1">
      <alignment vertical="center"/>
    </xf>
    <xf numFmtId="177" fontId="3" fillId="0" borderId="39" xfId="8" applyNumberFormat="1" applyFont="1" applyBorder="1">
      <alignment vertical="center"/>
    </xf>
    <xf numFmtId="178" fontId="3" fillId="0" borderId="38" xfId="7" applyNumberFormat="1" applyFont="1" applyBorder="1">
      <alignment vertical="center"/>
    </xf>
    <xf numFmtId="0" fontId="3" fillId="3" borderId="39" xfId="8" applyFont="1" applyFill="1" applyBorder="1">
      <alignment vertical="center"/>
    </xf>
    <xf numFmtId="178" fontId="3" fillId="0" borderId="0" xfId="7" applyNumberFormat="1" applyFont="1">
      <alignment vertical="center"/>
    </xf>
    <xf numFmtId="0" fontId="3" fillId="0" borderId="0" xfId="8" applyFont="1">
      <alignment vertical="center"/>
    </xf>
    <xf numFmtId="181" fontId="3" fillId="2" borderId="34" xfId="8" applyNumberFormat="1" applyFont="1" applyFill="1" applyBorder="1" applyProtection="1">
      <alignment vertical="center"/>
      <protection locked="0"/>
    </xf>
    <xf numFmtId="178" fontId="3" fillId="0" borderId="47" xfId="7" applyNumberFormat="1" applyFont="1" applyBorder="1">
      <alignment vertical="center"/>
    </xf>
    <xf numFmtId="181" fontId="3" fillId="0" borderId="34" xfId="8" applyNumberFormat="1" applyFont="1" applyBorder="1">
      <alignment vertical="center"/>
    </xf>
    <xf numFmtId="181" fontId="3" fillId="0" borderId="33" xfId="8" applyNumberFormat="1" applyFont="1" applyBorder="1">
      <alignment vertical="center"/>
    </xf>
    <xf numFmtId="181" fontId="3" fillId="2" borderId="4" xfId="8" applyNumberFormat="1" applyFont="1" applyFill="1" applyBorder="1" applyProtection="1">
      <alignment vertical="center"/>
      <protection locked="0"/>
    </xf>
    <xf numFmtId="178" fontId="3" fillId="0" borderId="48" xfId="7" applyNumberFormat="1" applyFont="1" applyBorder="1">
      <alignment vertical="center"/>
    </xf>
    <xf numFmtId="181" fontId="3" fillId="0" borderId="4" xfId="8" applyNumberFormat="1" applyFont="1" applyBorder="1">
      <alignment vertical="center"/>
    </xf>
    <xf numFmtId="181" fontId="3" fillId="0" borderId="35" xfId="8" applyNumberFormat="1" applyFont="1" applyBorder="1">
      <alignment vertical="center"/>
    </xf>
    <xf numFmtId="0" fontId="3" fillId="7" borderId="35" xfId="8" applyFont="1" applyFill="1" applyBorder="1">
      <alignment vertical="center"/>
    </xf>
    <xf numFmtId="49" fontId="3" fillId="3" borderId="35" xfId="8" applyNumberFormat="1" applyFont="1" applyFill="1" applyBorder="1">
      <alignment vertical="center"/>
    </xf>
    <xf numFmtId="181" fontId="3" fillId="2" borderId="40" xfId="8" applyNumberFormat="1" applyFont="1" applyFill="1" applyBorder="1" applyProtection="1">
      <alignment vertical="center"/>
      <protection locked="0"/>
    </xf>
    <xf numFmtId="178" fontId="3" fillId="0" borderId="49" xfId="7" applyNumberFormat="1" applyFont="1" applyBorder="1">
      <alignment vertical="center"/>
    </xf>
    <xf numFmtId="181" fontId="3" fillId="0" borderId="40" xfId="8" applyNumberFormat="1" applyFont="1" applyBorder="1">
      <alignment vertical="center"/>
    </xf>
    <xf numFmtId="181" fontId="3" fillId="0" borderId="39" xfId="8" applyNumberFormat="1" applyFont="1" applyBorder="1">
      <alignment vertical="center"/>
    </xf>
    <xf numFmtId="177" fontId="3" fillId="0" borderId="0" xfId="8" applyNumberFormat="1" applyFont="1">
      <alignment vertical="center"/>
    </xf>
    <xf numFmtId="0" fontId="3" fillId="3" borderId="33" xfId="8" applyFont="1" applyFill="1" applyBorder="1" applyAlignment="1">
      <alignment horizontal="left" vertical="center"/>
    </xf>
    <xf numFmtId="0" fontId="3" fillId="3" borderId="35" xfId="8" applyFont="1" applyFill="1" applyBorder="1" applyAlignment="1">
      <alignment horizontal="left" vertical="center"/>
    </xf>
    <xf numFmtId="178" fontId="3" fillId="0" borderId="50" xfId="7" applyNumberFormat="1" applyFont="1" applyBorder="1">
      <alignment vertical="center"/>
    </xf>
    <xf numFmtId="177" fontId="3" fillId="2" borderId="51" xfId="8" applyNumberFormat="1" applyFont="1" applyFill="1" applyBorder="1" applyProtection="1">
      <alignment vertical="center"/>
      <protection locked="0"/>
    </xf>
    <xf numFmtId="177" fontId="3" fillId="0" borderId="51" xfId="8" applyNumberFormat="1" applyFont="1" applyBorder="1">
      <alignment vertical="center"/>
    </xf>
    <xf numFmtId="177" fontId="3" fillId="0" borderId="52" xfId="8" applyNumberFormat="1" applyFont="1" applyBorder="1">
      <alignment vertical="center"/>
    </xf>
    <xf numFmtId="178" fontId="3" fillId="0" borderId="14" xfId="7" applyNumberFormat="1" applyFont="1" applyBorder="1">
      <alignment vertical="center"/>
    </xf>
    <xf numFmtId="0" fontId="3" fillId="3" borderId="39" xfId="8" applyFont="1" applyFill="1" applyBorder="1" applyAlignment="1">
      <alignment horizontal="left" vertical="center"/>
    </xf>
    <xf numFmtId="0" fontId="3" fillId="0" borderId="54" xfId="8" applyFont="1" applyBorder="1">
      <alignment vertical="center"/>
    </xf>
    <xf numFmtId="0" fontId="3" fillId="0" borderId="56" xfId="8" applyFont="1" applyBorder="1">
      <alignment vertical="center"/>
    </xf>
    <xf numFmtId="0" fontId="3" fillId="0" borderId="60" xfId="8" applyFont="1" applyBorder="1">
      <alignment vertical="center"/>
    </xf>
    <xf numFmtId="0" fontId="21" fillId="0" borderId="0" xfId="6" applyFont="1" applyAlignment="1">
      <alignment vertical="center"/>
    </xf>
    <xf numFmtId="0" fontId="3" fillId="3" borderId="16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1" fontId="17" fillId="6" borderId="25" xfId="3" applyNumberFormat="1" applyFont="1" applyFill="1" applyBorder="1" applyAlignment="1">
      <alignment horizontal="center" vertical="center"/>
    </xf>
    <xf numFmtId="1" fontId="17" fillId="6" borderId="24" xfId="3" applyNumberFormat="1" applyFont="1" applyFill="1" applyBorder="1" applyAlignment="1">
      <alignment horizontal="center" vertical="center"/>
    </xf>
    <xf numFmtId="1" fontId="17" fillId="6" borderId="30" xfId="3" applyNumberFormat="1" applyFont="1" applyFill="1" applyBorder="1" applyAlignment="1">
      <alignment horizontal="center" vertical="center"/>
    </xf>
    <xf numFmtId="1" fontId="17" fillId="6" borderId="21" xfId="3" applyNumberFormat="1" applyFont="1" applyFill="1" applyBorder="1" applyAlignment="1">
      <alignment horizontal="center" vertical="center"/>
    </xf>
    <xf numFmtId="1" fontId="17" fillId="6" borderId="20" xfId="3" applyNumberFormat="1" applyFont="1" applyFill="1" applyBorder="1" applyAlignment="1">
      <alignment horizontal="center" vertical="center"/>
    </xf>
    <xf numFmtId="1" fontId="17" fillId="6" borderId="19" xfId="3" applyNumberFormat="1" applyFont="1" applyFill="1" applyBorder="1" applyAlignment="1">
      <alignment horizontal="center" vertical="center"/>
    </xf>
    <xf numFmtId="0" fontId="3" fillId="5" borderId="21" xfId="3" applyFont="1" applyFill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10" fontId="13" fillId="0" borderId="20" xfId="5" applyNumberFormat="1" applyFont="1" applyFill="1" applyBorder="1" applyAlignment="1" applyProtection="1">
      <alignment horizontal="center" vertical="center"/>
    </xf>
    <xf numFmtId="10" fontId="13" fillId="0" borderId="19" xfId="5" applyNumberFormat="1" applyFont="1" applyFill="1" applyBorder="1" applyAlignment="1" applyProtection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3" fillId="0" borderId="27" xfId="4" applyFont="1" applyBorder="1" applyAlignment="1">
      <alignment horizontal="left" vertical="center" wrapText="1"/>
    </xf>
    <xf numFmtId="0" fontId="13" fillId="0" borderId="27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16" xfId="4" applyFont="1" applyBorder="1" applyAlignment="1">
      <alignment horizontal="left" vertical="center" wrapText="1"/>
    </xf>
    <xf numFmtId="0" fontId="13" fillId="0" borderId="25" xfId="4" applyFont="1" applyBorder="1" applyAlignment="1">
      <alignment horizontal="left" vertical="center"/>
    </xf>
    <xf numFmtId="0" fontId="3" fillId="3" borderId="13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/>
    </xf>
    <xf numFmtId="0" fontId="18" fillId="5" borderId="59" xfId="8" applyFont="1" applyFill="1" applyBorder="1" applyAlignment="1">
      <alignment horizontal="center" vertical="center"/>
    </xf>
    <xf numFmtId="0" fontId="18" fillId="5" borderId="58" xfId="8" applyFont="1" applyFill="1" applyBorder="1" applyAlignment="1">
      <alignment horizontal="center" vertical="center"/>
    </xf>
    <xf numFmtId="0" fontId="18" fillId="5" borderId="57" xfId="8" applyFont="1" applyFill="1" applyBorder="1" applyAlignment="1">
      <alignment horizontal="center" vertical="center"/>
    </xf>
    <xf numFmtId="0" fontId="18" fillId="5" borderId="55" xfId="8" applyFont="1" applyFill="1" applyBorder="1" applyAlignment="1">
      <alignment horizontal="center" vertical="center"/>
    </xf>
    <xf numFmtId="0" fontId="18" fillId="5" borderId="23" xfId="8" applyFont="1" applyFill="1" applyBorder="1" applyAlignment="1">
      <alignment horizontal="center" vertical="center"/>
    </xf>
    <xf numFmtId="0" fontId="3" fillId="0" borderId="27" xfId="8" applyFont="1" applyBorder="1" applyAlignment="1">
      <alignment horizontal="center" vertical="center"/>
    </xf>
    <xf numFmtId="0" fontId="3" fillId="0" borderId="53" xfId="8" applyFont="1" applyBorder="1" applyAlignment="1">
      <alignment horizontal="center" vertical="center"/>
    </xf>
    <xf numFmtId="0" fontId="3" fillId="0" borderId="26" xfId="8" applyFont="1" applyBorder="1" applyAlignment="1">
      <alignment horizontal="center" vertical="center"/>
    </xf>
  </cellXfs>
  <cellStyles count="9">
    <cellStyle name="パーセント" xfId="2" builtinId="5"/>
    <cellStyle name="パーセント 5" xfId="7" xr:uid="{A24C3C37-FAAA-4CF9-A3BF-08B2E8588E00}"/>
    <cellStyle name="パーセント 6" xfId="5" xr:uid="{7C049CB2-26BB-488F-AB50-C4DC049EC2E4}"/>
    <cellStyle name="桁区切り" xfId="1" builtinId="6"/>
    <cellStyle name="標準" xfId="0" builtinId="0"/>
    <cellStyle name="標準 3 2" xfId="8" xr:uid="{A00DFCAE-0FA4-4D09-8BE2-04EA62DEC84B}"/>
    <cellStyle name="標準 6" xfId="4" xr:uid="{A52F35DE-46BF-427C-9C7D-E3AE0F012853}"/>
    <cellStyle name="標準_Report" xfId="3" xr:uid="{F5288CC4-B5F5-4165-903E-223193CE9F6A}"/>
    <cellStyle name="標準_Report_エリアマーケタタキ_エリアマーケタタキ（山田）" xfId="6" xr:uid="{285EF32F-8AA4-4B77-8623-A54B822DB710}"/>
  </cellStyles>
  <dxfs count="27">
    <dxf>
      <font>
        <b/>
        <i val="0"/>
        <color rgb="FF002060"/>
      </font>
      <fill>
        <patternFill>
          <bgColor theme="8" tint="0.59996337778862885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2060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theme="4" tint="-0.499984740745262"/>
      </font>
      <fill>
        <patternFill patternType="none">
          <fgColor auto="1"/>
          <bgColor auto="1"/>
        </patternFill>
      </fill>
    </dxf>
    <dxf>
      <font>
        <color rgb="FF9C0006"/>
      </font>
    </dxf>
    <dxf>
      <font>
        <color rgb="FF00206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CF96-A10E-4078-A674-ADD2A36FB9C1}">
  <sheetPr>
    <tabColor rgb="FF00B050"/>
    <pageSetUpPr fitToPage="1"/>
  </sheetPr>
  <dimension ref="A1:AH60"/>
  <sheetViews>
    <sheetView showGridLines="0" tabSelected="1" zoomScale="40" zoomScaleNormal="40" zoomScaleSheetLayoutView="40" workbookViewId="0">
      <pane xSplit="2" ySplit="4" topLeftCell="C5" activePane="bottomRight" state="frozen"/>
      <selection pane="topRight" activeCell="X28" sqref="X28"/>
      <selection pane="bottomLeft" activeCell="X28" sqref="X28"/>
      <selection pane="bottomRight" activeCell="N39" sqref="N39"/>
    </sheetView>
  </sheetViews>
  <sheetFormatPr defaultColWidth="8.25" defaultRowHeight="22.5"/>
  <cols>
    <col min="1" max="1" width="20.4140625" style="1" customWidth="1"/>
    <col min="2" max="2" width="10.25" style="3" customWidth="1"/>
    <col min="3" max="5" width="14.58203125" style="1" customWidth="1"/>
    <col min="6" max="6" width="30.83203125" style="1" customWidth="1"/>
    <col min="7" max="9" width="27.58203125" style="1" customWidth="1"/>
    <col min="10" max="10" width="2.58203125" style="1" customWidth="1"/>
    <col min="11" max="13" width="14.58203125" style="1" customWidth="1"/>
    <col min="14" max="14" width="31.1640625" style="1" customWidth="1"/>
    <col min="15" max="17" width="27.58203125" style="1" customWidth="1"/>
    <col min="18" max="18" width="2.58203125" style="1" customWidth="1"/>
    <col min="19" max="19" width="29.83203125" style="1" bestFit="1" customWidth="1"/>
    <col min="20" max="20" width="2.58203125" style="1" customWidth="1"/>
    <col min="21" max="22" width="31.75" style="1" customWidth="1"/>
    <col min="23" max="23" width="2.75" style="1" customWidth="1"/>
    <col min="24" max="24" width="28.83203125" style="2" customWidth="1"/>
    <col min="25" max="27" width="18.58203125" style="1" customWidth="1"/>
    <col min="28" max="28" width="8.25" style="1"/>
    <col min="29" max="29" width="8.25" style="1" customWidth="1"/>
    <col min="30" max="30" width="8.25" style="1"/>
    <col min="31" max="31" width="8.25" style="1" customWidth="1"/>
    <col min="32" max="16384" width="8.25" style="1"/>
  </cols>
  <sheetData>
    <row r="1" spans="1:34" ht="26">
      <c r="A1" s="85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</row>
    <row r="2" spans="1:34" ht="12.6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34" ht="28.5" customHeight="1">
      <c r="A3" s="2"/>
      <c r="C3" s="162" t="s">
        <v>1</v>
      </c>
      <c r="D3" s="163"/>
      <c r="E3" s="163"/>
      <c r="F3" s="163"/>
      <c r="G3" s="163"/>
      <c r="H3" s="163"/>
      <c r="I3" s="164"/>
      <c r="J3" s="83"/>
      <c r="K3" s="165" t="s">
        <v>2</v>
      </c>
      <c r="L3" s="166"/>
      <c r="M3" s="166"/>
      <c r="N3" s="166"/>
      <c r="O3" s="166"/>
      <c r="P3" s="166"/>
      <c r="Q3" s="167"/>
      <c r="R3" s="82"/>
      <c r="S3" s="80" t="s">
        <v>3</v>
      </c>
      <c r="T3" s="82"/>
      <c r="U3" s="80" t="s">
        <v>4</v>
      </c>
      <c r="V3" s="80" t="s">
        <v>5</v>
      </c>
      <c r="W3" s="81"/>
      <c r="X3" s="165" t="s">
        <v>6</v>
      </c>
      <c r="Y3" s="166"/>
      <c r="Z3" s="166"/>
      <c r="AA3" s="166"/>
      <c r="AB3" s="66"/>
      <c r="AC3" s="66"/>
    </row>
    <row r="4" spans="1:34" s="3" customFormat="1" ht="85" customHeight="1" thickBot="1">
      <c r="A4" s="168" t="s">
        <v>7</v>
      </c>
      <c r="B4" s="169"/>
      <c r="C4" s="79" t="s">
        <v>8</v>
      </c>
      <c r="D4" s="78" t="s">
        <v>9</v>
      </c>
      <c r="E4" s="77" t="s">
        <v>10</v>
      </c>
      <c r="F4" s="77" t="s">
        <v>11</v>
      </c>
      <c r="G4" s="77" t="s">
        <v>12</v>
      </c>
      <c r="H4" s="76" t="s">
        <v>13</v>
      </c>
      <c r="I4" s="75" t="s">
        <v>14</v>
      </c>
      <c r="J4" s="73"/>
      <c r="K4" s="79" t="s">
        <v>8</v>
      </c>
      <c r="L4" s="78" t="s">
        <v>9</v>
      </c>
      <c r="M4" s="77" t="s">
        <v>10</v>
      </c>
      <c r="N4" s="77" t="s">
        <v>15</v>
      </c>
      <c r="O4" s="77" t="s">
        <v>12</v>
      </c>
      <c r="P4" s="76" t="s">
        <v>13</v>
      </c>
      <c r="Q4" s="75" t="s">
        <v>16</v>
      </c>
      <c r="R4" s="73"/>
      <c r="S4" s="74" t="s">
        <v>17</v>
      </c>
      <c r="T4" s="73"/>
      <c r="U4" s="72" t="s">
        <v>18</v>
      </c>
      <c r="V4" s="71" t="s">
        <v>19</v>
      </c>
      <c r="W4" s="70"/>
      <c r="X4" s="69" t="s">
        <v>20</v>
      </c>
      <c r="Y4" s="170">
        <v>5.0200000000000002E-2</v>
      </c>
      <c r="Z4" s="170"/>
      <c r="AA4" s="171"/>
      <c r="AB4" s="66"/>
      <c r="AC4" s="66"/>
    </row>
    <row r="5" spans="1:34">
      <c r="A5" s="172" t="s">
        <v>21</v>
      </c>
      <c r="B5" s="173"/>
      <c r="C5" s="176" t="s">
        <v>22</v>
      </c>
      <c r="D5" s="177"/>
      <c r="E5" s="177"/>
      <c r="F5" s="177"/>
      <c r="G5" s="177"/>
      <c r="H5" s="178"/>
      <c r="I5" s="42" t="e">
        <f>I7+(I7*I6)</f>
        <v>#DIV/0!</v>
      </c>
      <c r="J5" s="65"/>
      <c r="K5" s="181" t="s">
        <v>23</v>
      </c>
      <c r="L5" s="177"/>
      <c r="M5" s="177"/>
      <c r="N5" s="177"/>
      <c r="O5" s="177"/>
      <c r="P5" s="178"/>
      <c r="Q5" s="42" t="e">
        <f>Q7+(Q7*Q6)</f>
        <v>#DIV/0!</v>
      </c>
      <c r="R5" s="65"/>
      <c r="S5" s="42" t="e">
        <f>S7+(S7*S6)</f>
        <v>#DIV/0!</v>
      </c>
      <c r="T5" s="65"/>
      <c r="U5" s="41" t="e">
        <f>U7+(U7*U6)</f>
        <v>#DIV/0!</v>
      </c>
      <c r="V5" s="41" t="e">
        <f>V7+(V7*V6)</f>
        <v>#DIV/0!</v>
      </c>
      <c r="W5" s="15"/>
      <c r="X5" s="69"/>
      <c r="Y5" s="68" t="s">
        <v>24</v>
      </c>
      <c r="Z5" s="68" t="s">
        <v>25</v>
      </c>
      <c r="AA5" s="67" t="s">
        <v>26</v>
      </c>
      <c r="AB5" s="66"/>
      <c r="AC5" s="66"/>
      <c r="AD5" s="3"/>
      <c r="AE5" s="3"/>
      <c r="AF5" s="3"/>
      <c r="AG5" s="3"/>
      <c r="AH5" s="3"/>
    </row>
    <row r="6" spans="1:34" ht="23" thickBot="1">
      <c r="A6" s="174"/>
      <c r="B6" s="175"/>
      <c r="C6" s="179"/>
      <c r="D6" s="179"/>
      <c r="E6" s="179"/>
      <c r="F6" s="179"/>
      <c r="G6" s="179"/>
      <c r="H6" s="180"/>
      <c r="I6" s="39" t="e">
        <f>(SUM(I8:I20)-I7)/I7</f>
        <v>#DIV/0!</v>
      </c>
      <c r="J6" s="65"/>
      <c r="K6" s="182"/>
      <c r="L6" s="179"/>
      <c r="M6" s="179"/>
      <c r="N6" s="179"/>
      <c r="O6" s="179"/>
      <c r="P6" s="180"/>
      <c r="Q6" s="39" t="e">
        <f>(SUM(Q8:Q20)-Q7)/Q7</f>
        <v>#DIV/0!</v>
      </c>
      <c r="R6" s="65"/>
      <c r="S6" s="39" t="e">
        <f>(SUM(S8:S20)-S7)/S7</f>
        <v>#DIV/0!</v>
      </c>
      <c r="T6" s="65"/>
      <c r="U6" s="39" t="e">
        <f>(SUM(U8:U20)-U7)/U7</f>
        <v>#DIV/0!</v>
      </c>
      <c r="V6" s="39" t="e">
        <f>(SUM(V8:V20)-V7)/V7</f>
        <v>#DIV/0!</v>
      </c>
      <c r="W6" s="15"/>
      <c r="X6" s="56" t="s">
        <v>27</v>
      </c>
      <c r="Y6" s="58">
        <v>1</v>
      </c>
      <c r="Z6" s="57"/>
      <c r="AA6" s="53">
        <f>(Z6-Y6)*-0.1</f>
        <v>0.1</v>
      </c>
      <c r="AB6" s="1" t="s">
        <v>28</v>
      </c>
      <c r="AC6" s="48"/>
    </row>
    <row r="7" spans="1:34" ht="26.15" customHeight="1">
      <c r="A7" s="160" t="s">
        <v>29</v>
      </c>
      <c r="B7" s="161"/>
      <c r="C7" s="38">
        <f>SUM(C8:C20)</f>
        <v>0</v>
      </c>
      <c r="D7" s="63" t="e">
        <f t="shared" ref="D7:D20" si="0">C7/$C$7</f>
        <v>#DIV/0!</v>
      </c>
      <c r="E7" s="63" t="e">
        <f>D7-#REF!</f>
        <v>#DIV/0!</v>
      </c>
      <c r="F7" s="62">
        <f t="shared" ref="F7:F20" si="1">C7*$Y$4</f>
        <v>0</v>
      </c>
      <c r="G7" s="61" t="e">
        <f t="shared" ref="G7:G20" si="2">I7/F7</f>
        <v>#DIV/0!</v>
      </c>
      <c r="H7" s="60">
        <v>3.8402118737585519E-2</v>
      </c>
      <c r="I7" s="33">
        <f t="shared" ref="I7:I20" si="3">C7*H7</f>
        <v>0</v>
      </c>
      <c r="J7" s="59"/>
      <c r="K7" s="64">
        <f>SUM(K8:K20)</f>
        <v>0</v>
      </c>
      <c r="L7" s="63" t="e">
        <f t="shared" ref="L7:L20" si="4">K7/$K$7</f>
        <v>#DIV/0!</v>
      </c>
      <c r="M7" s="63" t="e">
        <f>L7-#REF!</f>
        <v>#DIV/0!</v>
      </c>
      <c r="N7" s="62">
        <f t="shared" ref="N7:N20" si="5">K7*$Y$4</f>
        <v>0</v>
      </c>
      <c r="O7" s="61" t="e">
        <f t="shared" ref="O7:O20" si="6">Q7/N7</f>
        <v>#DIV/0!</v>
      </c>
      <c r="P7" s="60">
        <v>1.5383193976070587E-2</v>
      </c>
      <c r="Q7" s="31">
        <f t="shared" ref="Q7:Q20" si="7">K7*P7</f>
        <v>0</v>
      </c>
      <c r="R7" s="59"/>
      <c r="S7" s="31">
        <f>(I7+Q7)*0.25</f>
        <v>0</v>
      </c>
      <c r="T7" s="59"/>
      <c r="U7" s="31">
        <f>SUM(I7,Q7,S7)</f>
        <v>0</v>
      </c>
      <c r="V7" s="31">
        <f t="shared" ref="V7:V20" si="8">U7+(U7*$AA$9)</f>
        <v>0</v>
      </c>
      <c r="W7" s="15"/>
      <c r="X7" s="56" t="s">
        <v>30</v>
      </c>
      <c r="Y7" s="58">
        <v>0</v>
      </c>
      <c r="Z7" s="57"/>
      <c r="AA7" s="53">
        <f>(Z7-Y7)*-0.05</f>
        <v>0</v>
      </c>
      <c r="AB7" s="1" t="s">
        <v>31</v>
      </c>
      <c r="AC7" s="48"/>
    </row>
    <row r="8" spans="1:34">
      <c r="A8" s="183" t="s">
        <v>32</v>
      </c>
      <c r="B8" s="30" t="s">
        <v>33</v>
      </c>
      <c r="C8" s="29"/>
      <c r="D8" s="25" t="e">
        <f t="shared" si="0"/>
        <v>#DIV/0!</v>
      </c>
      <c r="E8" s="25" t="e">
        <f>D8-#REF!</f>
        <v>#DIV/0!</v>
      </c>
      <c r="F8" s="22">
        <f t="shared" si="1"/>
        <v>0</v>
      </c>
      <c r="G8" s="24" t="e">
        <f t="shared" si="2"/>
        <v>#DIV/0!</v>
      </c>
      <c r="H8" s="23">
        <v>1.4884979702300407E-2</v>
      </c>
      <c r="I8" s="27">
        <f t="shared" si="3"/>
        <v>0</v>
      </c>
      <c r="J8" s="45"/>
      <c r="K8" s="29"/>
      <c r="L8" s="25" t="e">
        <f t="shared" si="4"/>
        <v>#DIV/0!</v>
      </c>
      <c r="M8" s="25" t="e">
        <f>L8-#REF!</f>
        <v>#DIV/0!</v>
      </c>
      <c r="N8" s="22">
        <f t="shared" si="5"/>
        <v>0</v>
      </c>
      <c r="O8" s="24" t="e">
        <f t="shared" si="6"/>
        <v>#DIV/0!</v>
      </c>
      <c r="P8" s="23">
        <v>1.0911074740861976E-2</v>
      </c>
      <c r="Q8" s="22">
        <f t="shared" si="7"/>
        <v>0</v>
      </c>
      <c r="R8" s="45"/>
      <c r="S8" s="22">
        <f t="shared" ref="S8:S20" si="9">U8*0.2</f>
        <v>0</v>
      </c>
      <c r="T8" s="45"/>
      <c r="U8" s="22">
        <f t="shared" ref="U8:U20" si="10">SUM(I8,Q8)/0.8</f>
        <v>0</v>
      </c>
      <c r="V8" s="22">
        <f t="shared" si="8"/>
        <v>0</v>
      </c>
      <c r="W8" s="15"/>
      <c r="X8" s="56" t="s">
        <v>34</v>
      </c>
      <c r="Y8" s="55">
        <v>0</v>
      </c>
      <c r="Z8" s="54"/>
      <c r="AA8" s="53">
        <f>(Z8-Y8)*-0.01</f>
        <v>0</v>
      </c>
      <c r="AB8" s="1" t="s">
        <v>35</v>
      </c>
      <c r="AC8" s="48"/>
    </row>
    <row r="9" spans="1:34">
      <c r="A9" s="184"/>
      <c r="B9" s="28" t="s">
        <v>36</v>
      </c>
      <c r="C9" s="26"/>
      <c r="D9" s="25" t="e">
        <f t="shared" si="0"/>
        <v>#DIV/0!</v>
      </c>
      <c r="E9" s="25" t="e">
        <f>D9-#REF!</f>
        <v>#DIV/0!</v>
      </c>
      <c r="F9" s="22">
        <f t="shared" si="1"/>
        <v>0</v>
      </c>
      <c r="G9" s="24" t="e">
        <f t="shared" si="2"/>
        <v>#DIV/0!</v>
      </c>
      <c r="H9" s="23">
        <v>8.2248115147361203E-2</v>
      </c>
      <c r="I9" s="27">
        <f t="shared" si="3"/>
        <v>0</v>
      </c>
      <c r="J9" s="45"/>
      <c r="K9" s="26"/>
      <c r="L9" s="25" t="e">
        <f t="shared" si="4"/>
        <v>#DIV/0!</v>
      </c>
      <c r="M9" s="25" t="e">
        <f>L9-#REF!</f>
        <v>#DIV/0!</v>
      </c>
      <c r="N9" s="22">
        <f t="shared" si="5"/>
        <v>0</v>
      </c>
      <c r="O9" s="24" t="e">
        <f t="shared" si="6"/>
        <v>#DIV/0!</v>
      </c>
      <c r="P9" s="23">
        <v>4.9244911359159552E-2</v>
      </c>
      <c r="Q9" s="22">
        <f t="shared" si="7"/>
        <v>0</v>
      </c>
      <c r="R9" s="45"/>
      <c r="S9" s="22">
        <f t="shared" si="9"/>
        <v>0</v>
      </c>
      <c r="T9" s="45"/>
      <c r="U9" s="22">
        <f t="shared" si="10"/>
        <v>0</v>
      </c>
      <c r="V9" s="22">
        <f t="shared" si="8"/>
        <v>0</v>
      </c>
      <c r="W9" s="15"/>
      <c r="X9" s="52" t="s">
        <v>37</v>
      </c>
      <c r="Y9" s="51"/>
      <c r="Z9" s="50"/>
      <c r="AA9" s="49">
        <f>SUM(AA6:AA8)</f>
        <v>0.1</v>
      </c>
      <c r="AC9" s="48"/>
    </row>
    <row r="10" spans="1:34">
      <c r="A10" s="184"/>
      <c r="B10" s="28" t="s">
        <v>38</v>
      </c>
      <c r="C10" s="26"/>
      <c r="D10" s="25" t="e">
        <f t="shared" si="0"/>
        <v>#DIV/0!</v>
      </c>
      <c r="E10" s="25" t="e">
        <f>D10-#REF!</f>
        <v>#DIV/0!</v>
      </c>
      <c r="F10" s="22">
        <f t="shared" si="1"/>
        <v>0</v>
      </c>
      <c r="G10" s="24" t="e">
        <f t="shared" si="2"/>
        <v>#DIV/0!</v>
      </c>
      <c r="H10" s="23">
        <v>7.7555213148433486E-2</v>
      </c>
      <c r="I10" s="27">
        <f t="shared" si="3"/>
        <v>0</v>
      </c>
      <c r="J10" s="45"/>
      <c r="K10" s="26"/>
      <c r="L10" s="25" t="e">
        <f t="shared" si="4"/>
        <v>#DIV/0!</v>
      </c>
      <c r="M10" s="25" t="e">
        <f>L10-#REF!</f>
        <v>#DIV/0!</v>
      </c>
      <c r="N10" s="22">
        <f t="shared" si="5"/>
        <v>0</v>
      </c>
      <c r="O10" s="24" t="e">
        <f t="shared" si="6"/>
        <v>#DIV/0!</v>
      </c>
      <c r="P10" s="23">
        <v>3.4877072612921667E-2</v>
      </c>
      <c r="Q10" s="22">
        <f t="shared" si="7"/>
        <v>0</v>
      </c>
      <c r="R10" s="45"/>
      <c r="S10" s="22">
        <f t="shared" si="9"/>
        <v>0</v>
      </c>
      <c r="T10" s="45"/>
      <c r="U10" s="22">
        <f t="shared" si="10"/>
        <v>0</v>
      </c>
      <c r="V10" s="22">
        <f t="shared" si="8"/>
        <v>0</v>
      </c>
      <c r="W10" s="15"/>
      <c r="AA10" s="47" t="s">
        <v>39</v>
      </c>
    </row>
    <row r="11" spans="1:34">
      <c r="A11" s="184"/>
      <c r="B11" s="28" t="s">
        <v>40</v>
      </c>
      <c r="C11" s="26"/>
      <c r="D11" s="25" t="e">
        <f t="shared" si="0"/>
        <v>#DIV/0!</v>
      </c>
      <c r="E11" s="25" t="e">
        <f>D11-#REF!</f>
        <v>#DIV/0!</v>
      </c>
      <c r="F11" s="22">
        <f t="shared" si="1"/>
        <v>0</v>
      </c>
      <c r="G11" s="24" t="e">
        <f t="shared" si="2"/>
        <v>#DIV/0!</v>
      </c>
      <c r="H11" s="23">
        <v>7.208121827411168E-2</v>
      </c>
      <c r="I11" s="27">
        <f t="shared" si="3"/>
        <v>0</v>
      </c>
      <c r="J11" s="45"/>
      <c r="K11" s="26"/>
      <c r="L11" s="25" t="e">
        <f t="shared" si="4"/>
        <v>#DIV/0!</v>
      </c>
      <c r="M11" s="25" t="e">
        <f>L11-#REF!</f>
        <v>#DIV/0!</v>
      </c>
      <c r="N11" s="22">
        <f t="shared" si="5"/>
        <v>0</v>
      </c>
      <c r="O11" s="24" t="e">
        <f t="shared" si="6"/>
        <v>#DIV/0!</v>
      </c>
      <c r="P11" s="23">
        <v>2.6834611171960569E-2</v>
      </c>
      <c r="Q11" s="22">
        <f t="shared" si="7"/>
        <v>0</v>
      </c>
      <c r="R11" s="45"/>
      <c r="S11" s="22">
        <f t="shared" si="9"/>
        <v>0</v>
      </c>
      <c r="T11" s="45"/>
      <c r="U11" s="22">
        <f t="shared" si="10"/>
        <v>0</v>
      </c>
      <c r="V11" s="22">
        <f t="shared" si="8"/>
        <v>0</v>
      </c>
      <c r="W11" s="15"/>
    </row>
    <row r="12" spans="1:34">
      <c r="A12" s="184"/>
      <c r="B12" s="28" t="s">
        <v>41</v>
      </c>
      <c r="C12" s="26"/>
      <c r="D12" s="25" t="e">
        <f t="shared" si="0"/>
        <v>#DIV/0!</v>
      </c>
      <c r="E12" s="25" t="e">
        <f>D12-#REF!</f>
        <v>#DIV/0!</v>
      </c>
      <c r="F12" s="22">
        <f t="shared" si="1"/>
        <v>0</v>
      </c>
      <c r="G12" s="24" t="e">
        <f t="shared" si="2"/>
        <v>#DIV/0!</v>
      </c>
      <c r="H12" s="23">
        <v>5.8999999999999997E-2</v>
      </c>
      <c r="I12" s="27">
        <f t="shared" si="3"/>
        <v>0</v>
      </c>
      <c r="J12" s="45"/>
      <c r="K12" s="26"/>
      <c r="L12" s="25" t="e">
        <f t="shared" si="4"/>
        <v>#DIV/0!</v>
      </c>
      <c r="M12" s="25" t="e">
        <f>L12-#REF!</f>
        <v>#DIV/0!</v>
      </c>
      <c r="N12" s="22">
        <f t="shared" si="5"/>
        <v>0</v>
      </c>
      <c r="O12" s="24" t="e">
        <f t="shared" si="6"/>
        <v>#DIV/0!</v>
      </c>
      <c r="P12" s="23">
        <v>2.0833333333333332E-2</v>
      </c>
      <c r="Q12" s="22">
        <f t="shared" si="7"/>
        <v>0</v>
      </c>
      <c r="R12" s="45"/>
      <c r="S12" s="22">
        <f t="shared" si="9"/>
        <v>0</v>
      </c>
      <c r="T12" s="45"/>
      <c r="U12" s="22">
        <f t="shared" si="10"/>
        <v>0</v>
      </c>
      <c r="V12" s="22">
        <f t="shared" si="8"/>
        <v>0</v>
      </c>
      <c r="W12" s="15"/>
      <c r="X12" s="46" t="s">
        <v>42</v>
      </c>
    </row>
    <row r="13" spans="1:34" s="2" customFormat="1">
      <c r="A13" s="184"/>
      <c r="B13" s="28" t="s">
        <v>43</v>
      </c>
      <c r="C13" s="26"/>
      <c r="D13" s="25" t="e">
        <f t="shared" si="0"/>
        <v>#DIV/0!</v>
      </c>
      <c r="E13" s="25" t="e">
        <f>D13-#REF!</f>
        <v>#DIV/0!</v>
      </c>
      <c r="F13" s="22">
        <f t="shared" si="1"/>
        <v>0</v>
      </c>
      <c r="G13" s="24" t="e">
        <f t="shared" si="2"/>
        <v>#DIV/0!</v>
      </c>
      <c r="H13" s="23">
        <v>3.9232781168265042E-2</v>
      </c>
      <c r="I13" s="27">
        <f t="shared" si="3"/>
        <v>0</v>
      </c>
      <c r="J13" s="45"/>
      <c r="K13" s="26"/>
      <c r="L13" s="25" t="e">
        <f t="shared" si="4"/>
        <v>#DIV/0!</v>
      </c>
      <c r="M13" s="25" t="e">
        <f>L13-#REF!</f>
        <v>#DIV/0!</v>
      </c>
      <c r="N13" s="22">
        <f t="shared" si="5"/>
        <v>0</v>
      </c>
      <c r="O13" s="24" t="e">
        <f t="shared" si="6"/>
        <v>#DIV/0!</v>
      </c>
      <c r="P13" s="23">
        <v>1.152860802732707E-2</v>
      </c>
      <c r="Q13" s="22">
        <f t="shared" si="7"/>
        <v>0</v>
      </c>
      <c r="R13" s="45"/>
      <c r="S13" s="22">
        <f t="shared" si="9"/>
        <v>0</v>
      </c>
      <c r="T13" s="45"/>
      <c r="U13" s="22">
        <f t="shared" si="10"/>
        <v>0</v>
      </c>
      <c r="V13" s="22">
        <f t="shared" si="8"/>
        <v>0</v>
      </c>
      <c r="W13" s="15"/>
      <c r="X13" s="1" t="s">
        <v>44</v>
      </c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s="2" customFormat="1">
      <c r="A14" s="184"/>
      <c r="B14" s="28" t="s">
        <v>45</v>
      </c>
      <c r="C14" s="26"/>
      <c r="D14" s="25" t="e">
        <f t="shared" si="0"/>
        <v>#DIV/0!</v>
      </c>
      <c r="E14" s="25" t="e">
        <f>D14-#REF!</f>
        <v>#DIV/0!</v>
      </c>
      <c r="F14" s="22">
        <f t="shared" si="1"/>
        <v>0</v>
      </c>
      <c r="G14" s="24" t="e">
        <f t="shared" si="2"/>
        <v>#DIV/0!</v>
      </c>
      <c r="H14" s="23">
        <v>3.4360189573459717E-2</v>
      </c>
      <c r="I14" s="27">
        <f t="shared" si="3"/>
        <v>0</v>
      </c>
      <c r="J14" s="45"/>
      <c r="K14" s="26"/>
      <c r="L14" s="25" t="e">
        <f t="shared" si="4"/>
        <v>#DIV/0!</v>
      </c>
      <c r="M14" s="25" t="e">
        <f>L14-#REF!</f>
        <v>#DIV/0!</v>
      </c>
      <c r="N14" s="22">
        <f t="shared" si="5"/>
        <v>0</v>
      </c>
      <c r="O14" s="24" t="e">
        <f t="shared" si="6"/>
        <v>#DIV/0!</v>
      </c>
      <c r="P14" s="23">
        <v>9.5594347464671662E-3</v>
      </c>
      <c r="Q14" s="22">
        <f t="shared" si="7"/>
        <v>0</v>
      </c>
      <c r="R14" s="45"/>
      <c r="S14" s="22">
        <f t="shared" si="9"/>
        <v>0</v>
      </c>
      <c r="T14" s="45"/>
      <c r="U14" s="22">
        <f t="shared" si="10"/>
        <v>0</v>
      </c>
      <c r="V14" s="22">
        <f t="shared" si="8"/>
        <v>0</v>
      </c>
      <c r="W14" s="15"/>
      <c r="X14" s="1" t="s">
        <v>46</v>
      </c>
    </row>
    <row r="15" spans="1:34" s="2" customFormat="1">
      <c r="A15" s="184"/>
      <c r="B15" s="28" t="s">
        <v>47</v>
      </c>
      <c r="C15" s="26"/>
      <c r="D15" s="25" t="e">
        <f t="shared" si="0"/>
        <v>#DIV/0!</v>
      </c>
      <c r="E15" s="25" t="e">
        <f>D15-#REF!</f>
        <v>#DIV/0!</v>
      </c>
      <c r="F15" s="22">
        <f t="shared" si="1"/>
        <v>0</v>
      </c>
      <c r="G15" s="24" t="e">
        <f t="shared" si="2"/>
        <v>#DIV/0!</v>
      </c>
      <c r="H15" s="23">
        <v>2.3960880195599023E-2</v>
      </c>
      <c r="I15" s="27">
        <f t="shared" si="3"/>
        <v>0</v>
      </c>
      <c r="J15" s="45"/>
      <c r="K15" s="26"/>
      <c r="L15" s="25" t="e">
        <f t="shared" si="4"/>
        <v>#DIV/0!</v>
      </c>
      <c r="M15" s="25" t="e">
        <f>L15-#REF!</f>
        <v>#DIV/0!</v>
      </c>
      <c r="N15" s="22">
        <f t="shared" si="5"/>
        <v>0</v>
      </c>
      <c r="O15" s="24" t="e">
        <f t="shared" si="6"/>
        <v>#DIV/0!</v>
      </c>
      <c r="P15" s="23">
        <v>1.0967098703888335E-2</v>
      </c>
      <c r="Q15" s="22">
        <f t="shared" si="7"/>
        <v>0</v>
      </c>
      <c r="R15" s="45"/>
      <c r="S15" s="22">
        <f t="shared" si="9"/>
        <v>0</v>
      </c>
      <c r="T15" s="45"/>
      <c r="U15" s="22">
        <f t="shared" si="10"/>
        <v>0</v>
      </c>
      <c r="V15" s="22">
        <f t="shared" si="8"/>
        <v>0</v>
      </c>
      <c r="W15" s="15"/>
      <c r="X15" s="1" t="s">
        <v>48</v>
      </c>
    </row>
    <row r="16" spans="1:34" s="2" customFormat="1">
      <c r="A16" s="184"/>
      <c r="B16" s="28" t="s">
        <v>49</v>
      </c>
      <c r="C16" s="26"/>
      <c r="D16" s="25" t="e">
        <f t="shared" si="0"/>
        <v>#DIV/0!</v>
      </c>
      <c r="E16" s="25" t="e">
        <f>D16-#REF!</f>
        <v>#DIV/0!</v>
      </c>
      <c r="F16" s="22">
        <f t="shared" si="1"/>
        <v>0</v>
      </c>
      <c r="G16" s="24" t="e">
        <f t="shared" si="2"/>
        <v>#DIV/0!</v>
      </c>
      <c r="H16" s="23">
        <v>2.0232675771370764E-2</v>
      </c>
      <c r="I16" s="27">
        <f t="shared" si="3"/>
        <v>0</v>
      </c>
      <c r="J16" s="45"/>
      <c r="K16" s="26"/>
      <c r="L16" s="25" t="e">
        <f t="shared" si="4"/>
        <v>#DIV/0!</v>
      </c>
      <c r="M16" s="25" t="e">
        <f>L16-#REF!</f>
        <v>#DIV/0!</v>
      </c>
      <c r="N16" s="22">
        <f t="shared" si="5"/>
        <v>0</v>
      </c>
      <c r="O16" s="24" t="e">
        <f t="shared" si="6"/>
        <v>#DIV/0!</v>
      </c>
      <c r="P16" s="23">
        <v>4.7593865679534638E-3</v>
      </c>
      <c r="Q16" s="22">
        <f t="shared" si="7"/>
        <v>0</v>
      </c>
      <c r="R16" s="45"/>
      <c r="S16" s="22">
        <f t="shared" si="9"/>
        <v>0</v>
      </c>
      <c r="T16" s="45"/>
      <c r="U16" s="22">
        <f t="shared" si="10"/>
        <v>0</v>
      </c>
      <c r="V16" s="22">
        <f t="shared" si="8"/>
        <v>0</v>
      </c>
      <c r="W16" s="15"/>
      <c r="X16" s="1" t="s">
        <v>50</v>
      </c>
    </row>
    <row r="17" spans="1:24" s="2" customFormat="1">
      <c r="A17" s="184"/>
      <c r="B17" s="28" t="s">
        <v>51</v>
      </c>
      <c r="C17" s="26"/>
      <c r="D17" s="25" t="e">
        <f t="shared" si="0"/>
        <v>#DIV/0!</v>
      </c>
      <c r="E17" s="25" t="e">
        <f>D17-#REF!</f>
        <v>#DIV/0!</v>
      </c>
      <c r="F17" s="22">
        <f t="shared" si="1"/>
        <v>0</v>
      </c>
      <c r="G17" s="24" t="e">
        <f t="shared" si="2"/>
        <v>#DIV/0!</v>
      </c>
      <c r="H17" s="23">
        <v>8.9709762532981536E-3</v>
      </c>
      <c r="I17" s="27">
        <f t="shared" si="3"/>
        <v>0</v>
      </c>
      <c r="J17" s="45"/>
      <c r="K17" s="26"/>
      <c r="L17" s="25" t="e">
        <f t="shared" si="4"/>
        <v>#DIV/0!</v>
      </c>
      <c r="M17" s="25" t="e">
        <f>L17-#REF!</f>
        <v>#DIV/0!</v>
      </c>
      <c r="N17" s="22">
        <f t="shared" si="5"/>
        <v>0</v>
      </c>
      <c r="O17" s="24" t="e">
        <f t="shared" si="6"/>
        <v>#DIV/0!</v>
      </c>
      <c r="P17" s="23">
        <v>1.0851871947911015E-3</v>
      </c>
      <c r="Q17" s="22">
        <f t="shared" si="7"/>
        <v>0</v>
      </c>
      <c r="R17" s="45"/>
      <c r="S17" s="22">
        <f t="shared" si="9"/>
        <v>0</v>
      </c>
      <c r="T17" s="45"/>
      <c r="U17" s="22">
        <f t="shared" si="10"/>
        <v>0</v>
      </c>
      <c r="V17" s="22">
        <f t="shared" si="8"/>
        <v>0</v>
      </c>
      <c r="W17" s="15"/>
      <c r="X17" s="1" t="s">
        <v>52</v>
      </c>
    </row>
    <row r="18" spans="1:24" s="2" customFormat="1">
      <c r="A18" s="184"/>
      <c r="B18" s="28" t="s">
        <v>53</v>
      </c>
      <c r="C18" s="26"/>
      <c r="D18" s="25" t="e">
        <f t="shared" si="0"/>
        <v>#DIV/0!</v>
      </c>
      <c r="E18" s="25" t="e">
        <f>D18-#REF!</f>
        <v>#DIV/0!</v>
      </c>
      <c r="F18" s="22">
        <f t="shared" si="1"/>
        <v>0</v>
      </c>
      <c r="G18" s="24" t="e">
        <f t="shared" si="2"/>
        <v>#DIV/0!</v>
      </c>
      <c r="H18" s="23">
        <v>8.8868101028999058E-3</v>
      </c>
      <c r="I18" s="27">
        <f t="shared" si="3"/>
        <v>0</v>
      </c>
      <c r="J18" s="45"/>
      <c r="K18" s="26"/>
      <c r="L18" s="25" t="e">
        <f t="shared" si="4"/>
        <v>#DIV/0!</v>
      </c>
      <c r="M18" s="25" t="e">
        <f>L18-#REF!</f>
        <v>#DIV/0!</v>
      </c>
      <c r="N18" s="22">
        <f t="shared" si="5"/>
        <v>0</v>
      </c>
      <c r="O18" s="24" t="e">
        <f t="shared" si="6"/>
        <v>#DIV/0!</v>
      </c>
      <c r="P18" s="23">
        <v>1.455604075691412E-3</v>
      </c>
      <c r="Q18" s="22">
        <f t="shared" si="7"/>
        <v>0</v>
      </c>
      <c r="R18" s="45"/>
      <c r="S18" s="22">
        <f t="shared" si="9"/>
        <v>0</v>
      </c>
      <c r="T18" s="45"/>
      <c r="U18" s="22">
        <f t="shared" si="10"/>
        <v>0</v>
      </c>
      <c r="V18" s="13">
        <f t="shared" si="8"/>
        <v>0</v>
      </c>
      <c r="W18" s="43"/>
    </row>
    <row r="19" spans="1:24" s="2" customFormat="1" ht="26.5" customHeight="1">
      <c r="A19" s="184"/>
      <c r="B19" s="21" t="s">
        <v>54</v>
      </c>
      <c r="C19" s="19"/>
      <c r="D19" s="18" t="e">
        <f t="shared" si="0"/>
        <v>#DIV/0!</v>
      </c>
      <c r="E19" s="18" t="e">
        <f>D19-#REF!</f>
        <v>#DIV/0!</v>
      </c>
      <c r="F19" s="14">
        <f t="shared" si="1"/>
        <v>0</v>
      </c>
      <c r="G19" s="17" t="e">
        <f t="shared" si="2"/>
        <v>#DIV/0!</v>
      </c>
      <c r="H19" s="16">
        <v>2.9190992493744786E-3</v>
      </c>
      <c r="I19" s="20">
        <f t="shared" si="3"/>
        <v>0</v>
      </c>
      <c r="J19" s="45"/>
      <c r="K19" s="19"/>
      <c r="L19" s="18" t="e">
        <f t="shared" si="4"/>
        <v>#DIV/0!</v>
      </c>
      <c r="M19" s="18" t="e">
        <f>L19-#REF!</f>
        <v>#DIV/0!</v>
      </c>
      <c r="N19" s="14">
        <f t="shared" si="5"/>
        <v>0</v>
      </c>
      <c r="O19" s="17" t="e">
        <f t="shared" si="6"/>
        <v>#DIV/0!</v>
      </c>
      <c r="P19" s="16">
        <v>2.2482014388489208E-3</v>
      </c>
      <c r="Q19" s="14">
        <f t="shared" si="7"/>
        <v>0</v>
      </c>
      <c r="R19" s="45"/>
      <c r="S19" s="14">
        <f t="shared" si="9"/>
        <v>0</v>
      </c>
      <c r="T19" s="45"/>
      <c r="U19" s="14">
        <f t="shared" si="10"/>
        <v>0</v>
      </c>
      <c r="V19" s="13">
        <f t="shared" si="8"/>
        <v>0</v>
      </c>
      <c r="W19" s="4"/>
    </row>
    <row r="20" spans="1:24" s="2" customFormat="1">
      <c r="A20" s="185"/>
      <c r="B20" s="12" t="s">
        <v>55</v>
      </c>
      <c r="C20" s="10"/>
      <c r="D20" s="9" t="e">
        <f t="shared" si="0"/>
        <v>#DIV/0!</v>
      </c>
      <c r="E20" s="9" t="e">
        <f>D20-#REF!</f>
        <v>#DIV/0!</v>
      </c>
      <c r="F20" s="5">
        <f t="shared" si="1"/>
        <v>0</v>
      </c>
      <c r="G20" s="8" t="e">
        <f t="shared" si="2"/>
        <v>#DIV/0!</v>
      </c>
      <c r="H20" s="7">
        <v>1.5375744762636939E-3</v>
      </c>
      <c r="I20" s="11">
        <f t="shared" si="3"/>
        <v>0</v>
      </c>
      <c r="J20" s="6"/>
      <c r="K20" s="10"/>
      <c r="L20" s="9" t="e">
        <f t="shared" si="4"/>
        <v>#DIV/0!</v>
      </c>
      <c r="M20" s="9" t="e">
        <f>L20-#REF!</f>
        <v>#DIV/0!</v>
      </c>
      <c r="N20" s="5">
        <f t="shared" si="5"/>
        <v>0</v>
      </c>
      <c r="O20" s="8" t="e">
        <f t="shared" si="6"/>
        <v>#DIV/0!</v>
      </c>
      <c r="P20" s="7">
        <v>0</v>
      </c>
      <c r="Q20" s="5">
        <f t="shared" si="7"/>
        <v>0</v>
      </c>
      <c r="R20" s="6"/>
      <c r="S20" s="5">
        <f t="shared" si="9"/>
        <v>0</v>
      </c>
      <c r="T20" s="6"/>
      <c r="U20" s="5">
        <f t="shared" si="10"/>
        <v>0</v>
      </c>
      <c r="V20" s="5">
        <f t="shared" si="8"/>
        <v>0</v>
      </c>
      <c r="W20" s="15"/>
    </row>
    <row r="21" spans="1:24" s="2" customFormat="1" ht="29.5" customHeight="1" thickBot="1">
      <c r="A21" s="1"/>
      <c r="B21" s="3"/>
      <c r="C21" s="4"/>
      <c r="D21" s="40"/>
      <c r="E21" s="40"/>
      <c r="F21" s="4"/>
      <c r="G21" s="4"/>
      <c r="H21" s="4"/>
      <c r="I21" s="44"/>
      <c r="J21" s="4"/>
      <c r="K21" s="4"/>
      <c r="L21" s="40"/>
      <c r="M21" s="40"/>
      <c r="N21" s="4"/>
      <c r="O21" s="4"/>
      <c r="P21" s="4"/>
      <c r="Q21" s="4"/>
      <c r="R21" s="4"/>
      <c r="S21" s="4"/>
      <c r="T21" s="4"/>
      <c r="U21" s="4"/>
      <c r="V21" s="4"/>
      <c r="W21" s="43"/>
    </row>
    <row r="22" spans="1:24" s="2" customFormat="1" ht="29.5" customHeight="1">
      <c r="A22" s="1"/>
      <c r="B22" s="3"/>
      <c r="C22" s="4"/>
      <c r="D22" s="40"/>
      <c r="E22" s="40"/>
      <c r="F22" s="4"/>
      <c r="G22" s="4"/>
      <c r="H22" s="4"/>
      <c r="I22" s="42" t="e">
        <f>I24+(I24*I23)</f>
        <v>#DIV/0!</v>
      </c>
      <c r="J22" s="4"/>
      <c r="K22" s="4"/>
      <c r="L22" s="40"/>
      <c r="M22" s="40"/>
      <c r="N22" s="4"/>
      <c r="O22" s="4"/>
      <c r="P22" s="4"/>
      <c r="Q22" s="42" t="e">
        <f>Q24+(Q24*Q23)</f>
        <v>#DIV/0!</v>
      </c>
      <c r="R22" s="4"/>
      <c r="S22" s="42" t="e">
        <f>S24+(S24*S23)</f>
        <v>#DIV/0!</v>
      </c>
      <c r="T22" s="4"/>
      <c r="U22" s="41" t="e">
        <f>U24+(U24*U23)</f>
        <v>#DIV/0!</v>
      </c>
      <c r="V22" s="41" t="e">
        <f>V24+(V24*V23)</f>
        <v>#DIV/0!</v>
      </c>
      <c r="W22" s="15"/>
    </row>
    <row r="23" spans="1:24" s="2" customFormat="1" ht="29.5" customHeight="1" thickBot="1">
      <c r="A23" s="1"/>
      <c r="B23" s="3"/>
      <c r="C23" s="4"/>
      <c r="D23" s="40"/>
      <c r="E23" s="40"/>
      <c r="F23" s="4"/>
      <c r="G23" s="4"/>
      <c r="H23" s="4"/>
      <c r="I23" s="39" t="e">
        <f>(SUM(I25:I37)-I24)/I24</f>
        <v>#DIV/0!</v>
      </c>
      <c r="J23" s="4"/>
      <c r="K23" s="4"/>
      <c r="L23" s="40"/>
      <c r="M23" s="40"/>
      <c r="N23" s="4"/>
      <c r="O23" s="4"/>
      <c r="P23" s="4"/>
      <c r="Q23" s="39" t="e">
        <f>(SUM(Q25:Q37)-Q24)/Q24</f>
        <v>#DIV/0!</v>
      </c>
      <c r="R23" s="4"/>
      <c r="S23" s="39" t="e">
        <f>(SUM(S25:S37)-S24)/S24</f>
        <v>#DIV/0!</v>
      </c>
      <c r="T23" s="4"/>
      <c r="U23" s="39" t="e">
        <f>(SUM(U25:U37)-U24)/U24</f>
        <v>#DIV/0!</v>
      </c>
      <c r="V23" s="39" t="e">
        <f>(SUM(V25:V37)-V24)/V24</f>
        <v>#DIV/0!</v>
      </c>
      <c r="W23" s="15"/>
    </row>
    <row r="24" spans="1:24" s="2" customFormat="1" ht="29.5" customHeight="1">
      <c r="A24" s="160" t="s">
        <v>56</v>
      </c>
      <c r="B24" s="186"/>
      <c r="C24" s="38">
        <f>SUM(C25:C37)</f>
        <v>0</v>
      </c>
      <c r="D24" s="37" t="e">
        <f t="shared" ref="D24:D37" si="11">C24/$C$7</f>
        <v>#DIV/0!</v>
      </c>
      <c r="E24" s="37" t="e">
        <f>D24-#REF!</f>
        <v>#DIV/0!</v>
      </c>
      <c r="F24" s="36">
        <f t="shared" ref="F24:F37" si="12">C24*$Y$4</f>
        <v>0</v>
      </c>
      <c r="G24" s="35" t="e">
        <f t="shared" ref="G24:G37" si="13">I24/F24</f>
        <v>#DIV/0!</v>
      </c>
      <c r="H24" s="34">
        <v>4.9801141276154245E-2</v>
      </c>
      <c r="I24" s="33">
        <f t="shared" ref="I24:I37" si="14">C24*H24</f>
        <v>0</v>
      </c>
      <c r="J24" s="15"/>
      <c r="K24" s="38">
        <f>SUM(K25:K37)</f>
        <v>0</v>
      </c>
      <c r="L24" s="37" t="e">
        <f t="shared" ref="L24:L37" si="15">K24/$K$7</f>
        <v>#DIV/0!</v>
      </c>
      <c r="M24" s="37" t="e">
        <f>L24-#REF!</f>
        <v>#DIV/0!</v>
      </c>
      <c r="N24" s="36">
        <f t="shared" ref="N24:N37" si="16">K24*$Y$4</f>
        <v>0</v>
      </c>
      <c r="O24" s="35" t="e">
        <f t="shared" ref="O24:O37" si="17">Q24/N24</f>
        <v>#DIV/0!</v>
      </c>
      <c r="P24" s="34">
        <v>2.3855755894590845E-2</v>
      </c>
      <c r="Q24" s="33">
        <f t="shared" ref="Q24:Q37" si="18">K24*P24</f>
        <v>0</v>
      </c>
      <c r="R24" s="15"/>
      <c r="S24" s="32">
        <f t="shared" ref="S24:S37" si="19">U24*0.2</f>
        <v>0</v>
      </c>
      <c r="T24" s="15"/>
      <c r="U24" s="32">
        <f>SUM(U25:U37)</f>
        <v>0</v>
      </c>
      <c r="V24" s="31">
        <f t="shared" ref="V24:V37" si="20">U24+(U24*$AA$9)</f>
        <v>0</v>
      </c>
      <c r="W24" s="15"/>
    </row>
    <row r="25" spans="1:24" s="2" customFormat="1">
      <c r="A25" s="183" t="s">
        <v>57</v>
      </c>
      <c r="B25" s="30" t="s">
        <v>33</v>
      </c>
      <c r="C25" s="29"/>
      <c r="D25" s="25" t="e">
        <f t="shared" si="11"/>
        <v>#DIV/0!</v>
      </c>
      <c r="E25" s="25" t="e">
        <f>D25-#REF!</f>
        <v>#DIV/0!</v>
      </c>
      <c r="F25" s="22">
        <f t="shared" si="12"/>
        <v>0</v>
      </c>
      <c r="G25" s="24" t="e">
        <f t="shared" si="13"/>
        <v>#DIV/0!</v>
      </c>
      <c r="H25" s="23">
        <v>2.2020725388601035E-2</v>
      </c>
      <c r="I25" s="27">
        <f t="shared" si="14"/>
        <v>0</v>
      </c>
      <c r="J25" s="15"/>
      <c r="K25" s="29"/>
      <c r="L25" s="25" t="e">
        <f t="shared" si="15"/>
        <v>#DIV/0!</v>
      </c>
      <c r="M25" s="25" t="e">
        <f>L25-#REF!</f>
        <v>#DIV/0!</v>
      </c>
      <c r="N25" s="22">
        <f t="shared" si="16"/>
        <v>0</v>
      </c>
      <c r="O25" s="24" t="e">
        <f t="shared" si="17"/>
        <v>#DIV/0!</v>
      </c>
      <c r="P25" s="23">
        <v>1.7875920084121977E-2</v>
      </c>
      <c r="Q25" s="22">
        <f t="shared" si="18"/>
        <v>0</v>
      </c>
      <c r="R25" s="15"/>
      <c r="S25" s="22">
        <f t="shared" si="19"/>
        <v>0</v>
      </c>
      <c r="T25" s="15"/>
      <c r="U25" s="22">
        <f t="shared" ref="U25:U37" si="21">SUM(I25,Q25)/0.8</f>
        <v>0</v>
      </c>
      <c r="V25" s="22">
        <f t="shared" si="20"/>
        <v>0</v>
      </c>
      <c r="W25" s="15"/>
    </row>
    <row r="26" spans="1:24" s="2" customFormat="1">
      <c r="A26" s="184"/>
      <c r="B26" s="28" t="s">
        <v>36</v>
      </c>
      <c r="C26" s="26"/>
      <c r="D26" s="25" t="e">
        <f t="shared" si="11"/>
        <v>#DIV/0!</v>
      </c>
      <c r="E26" s="25" t="e">
        <f>D26-#REF!</f>
        <v>#DIV/0!</v>
      </c>
      <c r="F26" s="22">
        <f t="shared" si="12"/>
        <v>0</v>
      </c>
      <c r="G26" s="24" t="e">
        <f t="shared" si="13"/>
        <v>#DIV/0!</v>
      </c>
      <c r="H26" s="23">
        <v>0.11879895561357702</v>
      </c>
      <c r="I26" s="27">
        <f t="shared" si="14"/>
        <v>0</v>
      </c>
      <c r="J26" s="15"/>
      <c r="K26" s="26"/>
      <c r="L26" s="25" t="e">
        <f t="shared" si="15"/>
        <v>#DIV/0!</v>
      </c>
      <c r="M26" s="25" t="e">
        <f>L26-#REF!</f>
        <v>#DIV/0!</v>
      </c>
      <c r="N26" s="22">
        <f t="shared" si="16"/>
        <v>0</v>
      </c>
      <c r="O26" s="24" t="e">
        <f t="shared" si="17"/>
        <v>#DIV/0!</v>
      </c>
      <c r="P26" s="23">
        <v>8.1047381546134667E-2</v>
      </c>
      <c r="Q26" s="22">
        <f t="shared" si="18"/>
        <v>0</v>
      </c>
      <c r="R26" s="15"/>
      <c r="S26" s="22">
        <f t="shared" si="19"/>
        <v>0</v>
      </c>
      <c r="T26" s="15"/>
      <c r="U26" s="22">
        <f t="shared" si="21"/>
        <v>0</v>
      </c>
      <c r="V26" s="22">
        <f t="shared" si="20"/>
        <v>0</v>
      </c>
      <c r="W26" s="15"/>
    </row>
    <row r="27" spans="1:24" s="2" customFormat="1">
      <c r="A27" s="184"/>
      <c r="B27" s="28" t="s">
        <v>38</v>
      </c>
      <c r="C27" s="26"/>
      <c r="D27" s="25" t="e">
        <f t="shared" si="11"/>
        <v>#DIV/0!</v>
      </c>
      <c r="E27" s="25" t="e">
        <f>D27-#REF!</f>
        <v>#DIV/0!</v>
      </c>
      <c r="F27" s="22">
        <f t="shared" si="12"/>
        <v>0</v>
      </c>
      <c r="G27" s="24" t="e">
        <f t="shared" si="13"/>
        <v>#DIV/0!</v>
      </c>
      <c r="H27" s="23">
        <v>0.10592808551992225</v>
      </c>
      <c r="I27" s="27">
        <f t="shared" si="14"/>
        <v>0</v>
      </c>
      <c r="J27" s="15"/>
      <c r="K27" s="26"/>
      <c r="L27" s="25" t="e">
        <f t="shared" si="15"/>
        <v>#DIV/0!</v>
      </c>
      <c r="M27" s="25" t="e">
        <f>L27-#REF!</f>
        <v>#DIV/0!</v>
      </c>
      <c r="N27" s="22">
        <f t="shared" si="16"/>
        <v>0</v>
      </c>
      <c r="O27" s="24" t="e">
        <f t="shared" si="17"/>
        <v>#DIV/0!</v>
      </c>
      <c r="P27" s="23">
        <v>4.7724750277469481E-2</v>
      </c>
      <c r="Q27" s="22">
        <f t="shared" si="18"/>
        <v>0</v>
      </c>
      <c r="R27" s="15"/>
      <c r="S27" s="22">
        <f t="shared" si="19"/>
        <v>0</v>
      </c>
      <c r="T27" s="15"/>
      <c r="U27" s="22">
        <f t="shared" si="21"/>
        <v>0</v>
      </c>
      <c r="V27" s="22">
        <f t="shared" si="20"/>
        <v>0</v>
      </c>
      <c r="W27" s="15"/>
    </row>
    <row r="28" spans="1:24" s="2" customFormat="1">
      <c r="A28" s="184"/>
      <c r="B28" s="28" t="s">
        <v>40</v>
      </c>
      <c r="C28" s="26"/>
      <c r="D28" s="25" t="e">
        <f t="shared" si="11"/>
        <v>#DIV/0!</v>
      </c>
      <c r="E28" s="25" t="e">
        <f>D28-#REF!</f>
        <v>#DIV/0!</v>
      </c>
      <c r="F28" s="22">
        <f t="shared" si="12"/>
        <v>0</v>
      </c>
      <c r="G28" s="24" t="e">
        <f t="shared" si="13"/>
        <v>#DIV/0!</v>
      </c>
      <c r="H28" s="23">
        <v>8.5043988269794715E-2</v>
      </c>
      <c r="I28" s="27">
        <f t="shared" si="14"/>
        <v>0</v>
      </c>
      <c r="J28" s="15"/>
      <c r="K28" s="26"/>
      <c r="L28" s="25" t="e">
        <f t="shared" si="15"/>
        <v>#DIV/0!</v>
      </c>
      <c r="M28" s="25" t="e">
        <f>L28-#REF!</f>
        <v>#DIV/0!</v>
      </c>
      <c r="N28" s="22">
        <f t="shared" si="16"/>
        <v>0</v>
      </c>
      <c r="O28" s="24" t="e">
        <f t="shared" si="17"/>
        <v>#DIV/0!</v>
      </c>
      <c r="P28" s="23">
        <v>4.0382571732199786E-2</v>
      </c>
      <c r="Q28" s="22">
        <f t="shared" si="18"/>
        <v>0</v>
      </c>
      <c r="R28" s="15"/>
      <c r="S28" s="22">
        <f t="shared" si="19"/>
        <v>0</v>
      </c>
      <c r="T28" s="15"/>
      <c r="U28" s="22">
        <f t="shared" si="21"/>
        <v>0</v>
      </c>
      <c r="V28" s="22">
        <f t="shared" si="20"/>
        <v>0</v>
      </c>
      <c r="W28" s="15"/>
    </row>
    <row r="29" spans="1:24" s="2" customFormat="1">
      <c r="A29" s="184"/>
      <c r="B29" s="28" t="s">
        <v>41</v>
      </c>
      <c r="C29" s="26"/>
      <c r="D29" s="25" t="e">
        <f t="shared" si="11"/>
        <v>#DIV/0!</v>
      </c>
      <c r="E29" s="25" t="e">
        <f>D29-#REF!</f>
        <v>#DIV/0!</v>
      </c>
      <c r="F29" s="22">
        <f t="shared" si="12"/>
        <v>0</v>
      </c>
      <c r="G29" s="24" t="e">
        <f t="shared" si="13"/>
        <v>#DIV/0!</v>
      </c>
      <c r="H29" s="23">
        <v>6.7372473532242544E-2</v>
      </c>
      <c r="I29" s="27">
        <f t="shared" si="14"/>
        <v>0</v>
      </c>
      <c r="J29" s="15"/>
      <c r="K29" s="26"/>
      <c r="L29" s="25" t="e">
        <f t="shared" si="15"/>
        <v>#DIV/0!</v>
      </c>
      <c r="M29" s="25" t="e">
        <f>L29-#REF!</f>
        <v>#DIV/0!</v>
      </c>
      <c r="N29" s="22">
        <f t="shared" si="16"/>
        <v>0</v>
      </c>
      <c r="O29" s="24" t="e">
        <f t="shared" si="17"/>
        <v>#DIV/0!</v>
      </c>
      <c r="P29" s="23">
        <v>3.4254143646408837E-2</v>
      </c>
      <c r="Q29" s="22">
        <f t="shared" si="18"/>
        <v>0</v>
      </c>
      <c r="R29" s="15"/>
      <c r="S29" s="22">
        <f t="shared" si="19"/>
        <v>0</v>
      </c>
      <c r="T29" s="15"/>
      <c r="U29" s="22">
        <f t="shared" si="21"/>
        <v>0</v>
      </c>
      <c r="V29" s="22">
        <f t="shared" si="20"/>
        <v>0</v>
      </c>
      <c r="W29" s="15"/>
    </row>
    <row r="30" spans="1:24" s="2" customFormat="1">
      <c r="A30" s="184"/>
      <c r="B30" s="28" t="s">
        <v>43</v>
      </c>
      <c r="C30" s="26"/>
      <c r="D30" s="25" t="e">
        <f t="shared" si="11"/>
        <v>#DIV/0!</v>
      </c>
      <c r="E30" s="25" t="e">
        <f>D30-#REF!</f>
        <v>#DIV/0!</v>
      </c>
      <c r="F30" s="22">
        <f t="shared" si="12"/>
        <v>0</v>
      </c>
      <c r="G30" s="24" t="e">
        <f t="shared" si="13"/>
        <v>#DIV/0!</v>
      </c>
      <c r="H30" s="23">
        <v>5.0819672131147541E-2</v>
      </c>
      <c r="I30" s="27">
        <f t="shared" si="14"/>
        <v>0</v>
      </c>
      <c r="J30" s="15"/>
      <c r="K30" s="26"/>
      <c r="L30" s="25" t="e">
        <f t="shared" si="15"/>
        <v>#DIV/0!</v>
      </c>
      <c r="M30" s="25" t="e">
        <f>L30-#REF!</f>
        <v>#DIV/0!</v>
      </c>
      <c r="N30" s="22">
        <f t="shared" si="16"/>
        <v>0</v>
      </c>
      <c r="O30" s="24" t="e">
        <f t="shared" si="17"/>
        <v>#DIV/0!</v>
      </c>
      <c r="P30" s="23">
        <v>1.8072289156626505E-2</v>
      </c>
      <c r="Q30" s="22">
        <f t="shared" si="18"/>
        <v>0</v>
      </c>
      <c r="R30" s="15"/>
      <c r="S30" s="22">
        <f t="shared" si="19"/>
        <v>0</v>
      </c>
      <c r="T30" s="15"/>
      <c r="U30" s="22">
        <f t="shared" si="21"/>
        <v>0</v>
      </c>
      <c r="V30" s="22">
        <f t="shared" si="20"/>
        <v>0</v>
      </c>
      <c r="W30" s="15"/>
    </row>
    <row r="31" spans="1:24" s="2" customFormat="1">
      <c r="A31" s="184"/>
      <c r="B31" s="28" t="s">
        <v>45</v>
      </c>
      <c r="C31" s="26"/>
      <c r="D31" s="25" t="e">
        <f t="shared" si="11"/>
        <v>#DIV/0!</v>
      </c>
      <c r="E31" s="25" t="e">
        <f>D31-#REF!</f>
        <v>#DIV/0!</v>
      </c>
      <c r="F31" s="22">
        <f t="shared" si="12"/>
        <v>0</v>
      </c>
      <c r="G31" s="24" t="e">
        <f t="shared" si="13"/>
        <v>#DIV/0!</v>
      </c>
      <c r="H31" s="23">
        <v>3.6981132075471698E-2</v>
      </c>
      <c r="I31" s="27">
        <f t="shared" si="14"/>
        <v>0</v>
      </c>
      <c r="J31" s="15"/>
      <c r="K31" s="26"/>
      <c r="L31" s="25" t="e">
        <f t="shared" si="15"/>
        <v>#DIV/0!</v>
      </c>
      <c r="M31" s="25" t="e">
        <f>L31-#REF!</f>
        <v>#DIV/0!</v>
      </c>
      <c r="N31" s="22">
        <f t="shared" si="16"/>
        <v>0</v>
      </c>
      <c r="O31" s="24" t="e">
        <f t="shared" si="17"/>
        <v>#DIV/0!</v>
      </c>
      <c r="P31" s="23">
        <v>1.0946051602814699E-2</v>
      </c>
      <c r="Q31" s="22">
        <f t="shared" si="18"/>
        <v>0</v>
      </c>
      <c r="R31" s="15"/>
      <c r="S31" s="22">
        <f t="shared" si="19"/>
        <v>0</v>
      </c>
      <c r="T31" s="15"/>
      <c r="U31" s="22">
        <f t="shared" si="21"/>
        <v>0</v>
      </c>
      <c r="V31" s="22">
        <f t="shared" si="20"/>
        <v>0</v>
      </c>
      <c r="W31" s="15"/>
    </row>
    <row r="32" spans="1:24" s="2" customFormat="1">
      <c r="A32" s="184"/>
      <c r="B32" s="28" t="s">
        <v>47</v>
      </c>
      <c r="C32" s="26"/>
      <c r="D32" s="25" t="e">
        <f t="shared" si="11"/>
        <v>#DIV/0!</v>
      </c>
      <c r="E32" s="25" t="e">
        <f>D32-#REF!</f>
        <v>#DIV/0!</v>
      </c>
      <c r="F32" s="22">
        <f t="shared" si="12"/>
        <v>0</v>
      </c>
      <c r="G32" s="24" t="e">
        <f t="shared" si="13"/>
        <v>#DIV/0!</v>
      </c>
      <c r="H32" s="23">
        <v>3.086997193638915E-2</v>
      </c>
      <c r="I32" s="27">
        <f t="shared" si="14"/>
        <v>0</v>
      </c>
      <c r="J32" s="15"/>
      <c r="K32" s="26"/>
      <c r="L32" s="25" t="e">
        <f t="shared" si="15"/>
        <v>#DIV/0!</v>
      </c>
      <c r="M32" s="25" t="e">
        <f>L32-#REF!</f>
        <v>#DIV/0!</v>
      </c>
      <c r="N32" s="22">
        <f t="shared" si="16"/>
        <v>0</v>
      </c>
      <c r="O32" s="24" t="e">
        <f t="shared" si="17"/>
        <v>#DIV/0!</v>
      </c>
      <c r="P32" s="23">
        <v>1.7507723995880537E-2</v>
      </c>
      <c r="Q32" s="22">
        <f t="shared" si="18"/>
        <v>0</v>
      </c>
      <c r="R32" s="15"/>
      <c r="S32" s="22">
        <f t="shared" si="19"/>
        <v>0</v>
      </c>
      <c r="T32" s="15"/>
      <c r="U32" s="22">
        <f t="shared" si="21"/>
        <v>0</v>
      </c>
      <c r="V32" s="22">
        <f t="shared" si="20"/>
        <v>0</v>
      </c>
      <c r="W32" s="15"/>
    </row>
    <row r="33" spans="1:23" s="2" customFormat="1">
      <c r="A33" s="184"/>
      <c r="B33" s="28" t="s">
        <v>49</v>
      </c>
      <c r="C33" s="26"/>
      <c r="D33" s="25" t="e">
        <f t="shared" si="11"/>
        <v>#DIV/0!</v>
      </c>
      <c r="E33" s="25" t="e">
        <f>D33-#REF!</f>
        <v>#DIV/0!</v>
      </c>
      <c r="F33" s="22">
        <f t="shared" si="12"/>
        <v>0</v>
      </c>
      <c r="G33" s="24" t="e">
        <f t="shared" si="13"/>
        <v>#DIV/0!</v>
      </c>
      <c r="H33" s="23">
        <v>2.716297786720322E-2</v>
      </c>
      <c r="I33" s="27">
        <f t="shared" si="14"/>
        <v>0</v>
      </c>
      <c r="J33" s="15"/>
      <c r="K33" s="26"/>
      <c r="L33" s="25" t="e">
        <f t="shared" si="15"/>
        <v>#DIV/0!</v>
      </c>
      <c r="M33" s="25" t="e">
        <f>L33-#REF!</f>
        <v>#DIV/0!</v>
      </c>
      <c r="N33" s="22">
        <f t="shared" si="16"/>
        <v>0</v>
      </c>
      <c r="O33" s="24" t="e">
        <f t="shared" si="17"/>
        <v>#DIV/0!</v>
      </c>
      <c r="P33" s="23">
        <v>6.4308681672025723E-3</v>
      </c>
      <c r="Q33" s="22">
        <f t="shared" si="18"/>
        <v>0</v>
      </c>
      <c r="R33" s="15"/>
      <c r="S33" s="22">
        <f t="shared" si="19"/>
        <v>0</v>
      </c>
      <c r="T33" s="15"/>
      <c r="U33" s="22">
        <f t="shared" si="21"/>
        <v>0</v>
      </c>
      <c r="V33" s="22">
        <f t="shared" si="20"/>
        <v>0</v>
      </c>
      <c r="W33" s="15"/>
    </row>
    <row r="34" spans="1:23" s="2" customFormat="1">
      <c r="A34" s="184"/>
      <c r="B34" s="28" t="s">
        <v>51</v>
      </c>
      <c r="C34" s="26"/>
      <c r="D34" s="25" t="e">
        <f t="shared" si="11"/>
        <v>#DIV/0!</v>
      </c>
      <c r="E34" s="25" t="e">
        <f>D34-#REF!</f>
        <v>#DIV/0!</v>
      </c>
      <c r="F34" s="22">
        <f t="shared" si="12"/>
        <v>0</v>
      </c>
      <c r="G34" s="24" t="e">
        <f t="shared" si="13"/>
        <v>#DIV/0!</v>
      </c>
      <c r="H34" s="23">
        <v>8.4299262381454156E-3</v>
      </c>
      <c r="I34" s="27">
        <f t="shared" si="14"/>
        <v>0</v>
      </c>
      <c r="J34" s="15"/>
      <c r="K34" s="26"/>
      <c r="L34" s="25" t="e">
        <f t="shared" si="15"/>
        <v>#DIV/0!</v>
      </c>
      <c r="M34" s="25" t="e">
        <f>L34-#REF!</f>
        <v>#DIV/0!</v>
      </c>
      <c r="N34" s="22">
        <f t="shared" si="16"/>
        <v>0</v>
      </c>
      <c r="O34" s="24" t="e">
        <f t="shared" si="17"/>
        <v>#DIV/0!</v>
      </c>
      <c r="P34" s="23">
        <v>2.2805017103762829E-3</v>
      </c>
      <c r="Q34" s="22">
        <f t="shared" si="18"/>
        <v>0</v>
      </c>
      <c r="R34" s="15"/>
      <c r="S34" s="22">
        <f t="shared" si="19"/>
        <v>0</v>
      </c>
      <c r="T34" s="15"/>
      <c r="U34" s="22">
        <f t="shared" si="21"/>
        <v>0</v>
      </c>
      <c r="V34" s="22">
        <f t="shared" si="20"/>
        <v>0</v>
      </c>
      <c r="W34" s="15"/>
    </row>
    <row r="35" spans="1:23" s="2" customFormat="1">
      <c r="A35" s="184"/>
      <c r="B35" s="28" t="s">
        <v>53</v>
      </c>
      <c r="C35" s="26"/>
      <c r="D35" s="25" t="e">
        <f t="shared" si="11"/>
        <v>#DIV/0!</v>
      </c>
      <c r="E35" s="25" t="e">
        <f>D35-#REF!</f>
        <v>#DIV/0!</v>
      </c>
      <c r="F35" s="22">
        <f t="shared" si="12"/>
        <v>0</v>
      </c>
      <c r="G35" s="24" t="e">
        <f t="shared" si="13"/>
        <v>#DIV/0!</v>
      </c>
      <c r="H35" s="23">
        <v>1.0901883052527254E-2</v>
      </c>
      <c r="I35" s="27">
        <f t="shared" si="14"/>
        <v>0</v>
      </c>
      <c r="J35" s="15"/>
      <c r="K35" s="26"/>
      <c r="L35" s="25" t="e">
        <f t="shared" si="15"/>
        <v>#DIV/0!</v>
      </c>
      <c r="M35" s="25" t="e">
        <f>L35-#REF!</f>
        <v>#DIV/0!</v>
      </c>
      <c r="N35" s="22">
        <f t="shared" si="16"/>
        <v>0</v>
      </c>
      <c r="O35" s="24" t="e">
        <f t="shared" si="17"/>
        <v>#DIV/0!</v>
      </c>
      <c r="P35" s="23">
        <v>1.0090817356205853E-3</v>
      </c>
      <c r="Q35" s="22">
        <f t="shared" si="18"/>
        <v>0</v>
      </c>
      <c r="R35" s="15"/>
      <c r="S35" s="22">
        <f t="shared" si="19"/>
        <v>0</v>
      </c>
      <c r="T35" s="15"/>
      <c r="U35" s="22">
        <f t="shared" si="21"/>
        <v>0</v>
      </c>
      <c r="V35" s="13">
        <f t="shared" si="20"/>
        <v>0</v>
      </c>
      <c r="W35" s="43"/>
    </row>
    <row r="36" spans="1:23" s="2" customFormat="1" ht="26.5" customHeight="1">
      <c r="A36" s="184"/>
      <c r="B36" s="21" t="s">
        <v>54</v>
      </c>
      <c r="C36" s="19"/>
      <c r="D36" s="18" t="e">
        <f t="shared" si="11"/>
        <v>#DIV/0!</v>
      </c>
      <c r="E36" s="18" t="e">
        <f>D36-#REF!</f>
        <v>#DIV/0!</v>
      </c>
      <c r="F36" s="14">
        <f t="shared" si="12"/>
        <v>0</v>
      </c>
      <c r="G36" s="17" t="e">
        <f t="shared" si="13"/>
        <v>#DIV/0!</v>
      </c>
      <c r="H36" s="16">
        <v>6.1242344706911632E-3</v>
      </c>
      <c r="I36" s="20">
        <f t="shared" si="14"/>
        <v>0</v>
      </c>
      <c r="J36" s="15"/>
      <c r="K36" s="19"/>
      <c r="L36" s="18" t="e">
        <f t="shared" si="15"/>
        <v>#DIV/0!</v>
      </c>
      <c r="M36" s="18" t="e">
        <f>L36-#REF!</f>
        <v>#DIV/0!</v>
      </c>
      <c r="N36" s="14">
        <f t="shared" si="16"/>
        <v>0</v>
      </c>
      <c r="O36" s="17" t="e">
        <f t="shared" si="17"/>
        <v>#DIV/0!</v>
      </c>
      <c r="P36" s="16">
        <v>2.8490028490028491E-3</v>
      </c>
      <c r="Q36" s="14">
        <f t="shared" si="18"/>
        <v>0</v>
      </c>
      <c r="R36" s="15"/>
      <c r="S36" s="14">
        <f t="shared" si="19"/>
        <v>0</v>
      </c>
      <c r="T36" s="15"/>
      <c r="U36" s="14">
        <f t="shared" si="21"/>
        <v>0</v>
      </c>
      <c r="V36" s="13">
        <f t="shared" si="20"/>
        <v>0</v>
      </c>
      <c r="W36" s="4"/>
    </row>
    <row r="37" spans="1:23" s="2" customFormat="1">
      <c r="A37" s="185"/>
      <c r="B37" s="12" t="s">
        <v>55</v>
      </c>
      <c r="C37" s="10"/>
      <c r="D37" s="9" t="e">
        <f t="shared" si="11"/>
        <v>#DIV/0!</v>
      </c>
      <c r="E37" s="9" t="e">
        <f>D37-#REF!</f>
        <v>#DIV/0!</v>
      </c>
      <c r="F37" s="5">
        <f t="shared" si="12"/>
        <v>0</v>
      </c>
      <c r="G37" s="8" t="e">
        <f t="shared" si="13"/>
        <v>#DIV/0!</v>
      </c>
      <c r="H37" s="7">
        <v>2.4715768660405341E-3</v>
      </c>
      <c r="I37" s="11">
        <f t="shared" si="14"/>
        <v>0</v>
      </c>
      <c r="J37" s="6"/>
      <c r="K37" s="10"/>
      <c r="L37" s="9" t="e">
        <f t="shared" si="15"/>
        <v>#DIV/0!</v>
      </c>
      <c r="M37" s="9" t="e">
        <f>L37-#REF!</f>
        <v>#DIV/0!</v>
      </c>
      <c r="N37" s="5">
        <f t="shared" si="16"/>
        <v>0</v>
      </c>
      <c r="O37" s="8" t="e">
        <f t="shared" si="17"/>
        <v>#DIV/0!</v>
      </c>
      <c r="P37" s="7">
        <v>0</v>
      </c>
      <c r="Q37" s="5">
        <f t="shared" si="18"/>
        <v>0</v>
      </c>
      <c r="R37" s="6"/>
      <c r="S37" s="5">
        <f t="shared" si="19"/>
        <v>0</v>
      </c>
      <c r="T37" s="6"/>
      <c r="U37" s="5">
        <f t="shared" si="21"/>
        <v>0</v>
      </c>
      <c r="V37" s="5">
        <f t="shared" si="20"/>
        <v>0</v>
      </c>
      <c r="W37" s="15"/>
    </row>
    <row r="38" spans="1:23" s="2" customFormat="1" ht="29.5" customHeight="1" thickBot="1">
      <c r="A38" s="1"/>
      <c r="B38" s="3"/>
      <c r="C38" s="4"/>
      <c r="D38" s="40"/>
      <c r="E38" s="40"/>
      <c r="F38" s="4"/>
      <c r="G38" s="4"/>
      <c r="H38" s="4"/>
      <c r="I38" s="44"/>
      <c r="J38" s="4"/>
      <c r="K38" s="4"/>
      <c r="L38" s="40"/>
      <c r="M38" s="40"/>
      <c r="N38" s="4"/>
      <c r="O38" s="4"/>
      <c r="P38" s="4"/>
      <c r="Q38" s="4"/>
      <c r="R38" s="4"/>
      <c r="S38" s="4"/>
      <c r="T38" s="4"/>
      <c r="U38" s="4"/>
      <c r="V38" s="4"/>
      <c r="W38" s="43"/>
    </row>
    <row r="39" spans="1:23" s="2" customFormat="1" ht="29.5" customHeight="1">
      <c r="A39" s="1"/>
      <c r="B39" s="3"/>
      <c r="C39" s="4"/>
      <c r="D39" s="40"/>
      <c r="E39" s="40"/>
      <c r="F39" s="4"/>
      <c r="G39" s="4"/>
      <c r="H39" s="4"/>
      <c r="I39" s="42" t="e">
        <f>I41+(I41*I40)</f>
        <v>#DIV/0!</v>
      </c>
      <c r="J39" s="4"/>
      <c r="K39" s="4"/>
      <c r="L39" s="40"/>
      <c r="M39" s="40"/>
      <c r="N39" s="4"/>
      <c r="O39" s="4"/>
      <c r="P39" s="4"/>
      <c r="Q39" s="42" t="e">
        <f>Q41+(Q41*Q40)</f>
        <v>#DIV/0!</v>
      </c>
      <c r="R39" s="4"/>
      <c r="S39" s="42" t="e">
        <f>S41+(S41*S40)</f>
        <v>#DIV/0!</v>
      </c>
      <c r="T39" s="4"/>
      <c r="U39" s="41" t="e">
        <f>U41+(U41*U40)</f>
        <v>#DIV/0!</v>
      </c>
      <c r="V39" s="41" t="e">
        <f>V41+(V41*V40)</f>
        <v>#DIV/0!</v>
      </c>
      <c r="W39" s="15"/>
    </row>
    <row r="40" spans="1:23" s="2" customFormat="1" ht="29.5" customHeight="1" thickBot="1">
      <c r="A40" s="1"/>
      <c r="B40" s="3"/>
      <c r="C40" s="4"/>
      <c r="D40" s="40"/>
      <c r="E40" s="40"/>
      <c r="F40" s="4"/>
      <c r="G40" s="4"/>
      <c r="H40" s="4"/>
      <c r="I40" s="39" t="e">
        <f>(SUM(I42:I54)-I41)/I41</f>
        <v>#DIV/0!</v>
      </c>
      <c r="J40" s="4"/>
      <c r="K40" s="4"/>
      <c r="L40" s="40"/>
      <c r="M40" s="40"/>
      <c r="N40" s="4"/>
      <c r="O40" s="4"/>
      <c r="P40" s="4"/>
      <c r="Q40" s="39" t="e">
        <f>(SUM(Q42:Q54)-Q41)/Q41</f>
        <v>#DIV/0!</v>
      </c>
      <c r="R40" s="4"/>
      <c r="S40" s="39" t="e">
        <f>(SUM(S42:S54)-S41)/S41</f>
        <v>#DIV/0!</v>
      </c>
      <c r="T40" s="4"/>
      <c r="U40" s="39" t="e">
        <f>(SUM(U42:U54)-U41)/U41</f>
        <v>#DIV/0!</v>
      </c>
      <c r="V40" s="39" t="e">
        <f>(SUM(V42:V54)-V41)/V41</f>
        <v>#DIV/0!</v>
      </c>
      <c r="W40" s="15"/>
    </row>
    <row r="41" spans="1:23" s="2" customFormat="1" ht="29.5" customHeight="1">
      <c r="A41" s="160" t="s">
        <v>58</v>
      </c>
      <c r="B41" s="186"/>
      <c r="C41" s="38">
        <f>SUM(C42:C54)</f>
        <v>0</v>
      </c>
      <c r="D41" s="37" t="e">
        <f t="shared" ref="D41:D54" si="22">C41/$C$7</f>
        <v>#DIV/0!</v>
      </c>
      <c r="E41" s="37" t="e">
        <f>D41-#REF!</f>
        <v>#DIV/0!</v>
      </c>
      <c r="F41" s="36">
        <f t="shared" ref="F41:F54" si="23">C41*$Y$4</f>
        <v>0</v>
      </c>
      <c r="G41" s="35" t="e">
        <f t="shared" ref="G41:G54" si="24">I41/F41</f>
        <v>#DIV/0!</v>
      </c>
      <c r="H41" s="34">
        <v>2.6519935053220277E-2</v>
      </c>
      <c r="I41" s="33">
        <f t="shared" ref="I41:I54" si="25">C41*H41</f>
        <v>0</v>
      </c>
      <c r="J41" s="15"/>
      <c r="K41" s="38">
        <f>SUM(K42:K54)</f>
        <v>0</v>
      </c>
      <c r="L41" s="37" t="e">
        <f t="shared" ref="L41:L54" si="26">K41/$K$7</f>
        <v>#DIV/0!</v>
      </c>
      <c r="M41" s="37" t="e">
        <f>L41-#REF!</f>
        <v>#DIV/0!</v>
      </c>
      <c r="N41" s="36">
        <f t="shared" ref="N41:N54" si="27">K41*$Y$4</f>
        <v>0</v>
      </c>
      <c r="O41" s="35" t="e">
        <f t="shared" ref="O41:O54" si="28">Q41/N41</f>
        <v>#DIV/0!</v>
      </c>
      <c r="P41" s="34">
        <v>6.9232899473829967E-3</v>
      </c>
      <c r="Q41" s="33">
        <f t="shared" ref="Q41:Q54" si="29">K41*P41</f>
        <v>0</v>
      </c>
      <c r="R41" s="15"/>
      <c r="S41" s="32">
        <f t="shared" ref="S41:S54" si="30">U41*0.2</f>
        <v>0</v>
      </c>
      <c r="T41" s="15"/>
      <c r="U41" s="32">
        <f>SUM(U42:U54)</f>
        <v>0</v>
      </c>
      <c r="V41" s="31">
        <f t="shared" ref="V41:V54" si="31">U41+(U41*$AA$9)</f>
        <v>0</v>
      </c>
      <c r="W41" s="15"/>
    </row>
    <row r="42" spans="1:23" s="2" customFormat="1">
      <c r="A42" s="183" t="s">
        <v>59</v>
      </c>
      <c r="B42" s="30" t="s">
        <v>33</v>
      </c>
      <c r="C42" s="29"/>
      <c r="D42" s="25" t="e">
        <f t="shared" si="22"/>
        <v>#DIV/0!</v>
      </c>
      <c r="E42" s="25" t="e">
        <f>D42-#REF!</f>
        <v>#DIV/0!</v>
      </c>
      <c r="F42" s="22">
        <f t="shared" si="23"/>
        <v>0</v>
      </c>
      <c r="G42" s="24" t="e">
        <f t="shared" si="24"/>
        <v>#DIV/0!</v>
      </c>
      <c r="H42" s="23">
        <v>7.0821529745042494E-3</v>
      </c>
      <c r="I42" s="27">
        <f t="shared" si="25"/>
        <v>0</v>
      </c>
      <c r="J42" s="15"/>
      <c r="K42" s="29"/>
      <c r="L42" s="25" t="e">
        <f t="shared" si="26"/>
        <v>#DIV/0!</v>
      </c>
      <c r="M42" s="25" t="e">
        <f>L42-#REF!</f>
        <v>#DIV/0!</v>
      </c>
      <c r="N42" s="22">
        <f t="shared" si="27"/>
        <v>0</v>
      </c>
      <c r="O42" s="24" t="e">
        <f t="shared" si="28"/>
        <v>#DIV/0!</v>
      </c>
      <c r="P42" s="23">
        <v>3.4013605442176869E-3</v>
      </c>
      <c r="Q42" s="22">
        <f t="shared" si="29"/>
        <v>0</v>
      </c>
      <c r="R42" s="15"/>
      <c r="S42" s="22">
        <f t="shared" si="30"/>
        <v>0</v>
      </c>
      <c r="T42" s="15"/>
      <c r="U42" s="22">
        <f t="shared" ref="U42:U54" si="32">SUM(I42,Q42)/0.8</f>
        <v>0</v>
      </c>
      <c r="V42" s="22">
        <f t="shared" si="31"/>
        <v>0</v>
      </c>
      <c r="W42" s="15"/>
    </row>
    <row r="43" spans="1:23" s="2" customFormat="1">
      <c r="A43" s="184"/>
      <c r="B43" s="28" t="s">
        <v>36</v>
      </c>
      <c r="C43" s="26"/>
      <c r="D43" s="25" t="e">
        <f t="shared" si="22"/>
        <v>#DIV/0!</v>
      </c>
      <c r="E43" s="25" t="e">
        <f>D43-#REF!</f>
        <v>#DIV/0!</v>
      </c>
      <c r="F43" s="22">
        <f t="shared" si="23"/>
        <v>0</v>
      </c>
      <c r="G43" s="24" t="e">
        <f t="shared" si="24"/>
        <v>#DIV/0!</v>
      </c>
      <c r="H43" s="23">
        <v>4.1907514450867052E-2</v>
      </c>
      <c r="I43" s="27">
        <f t="shared" si="25"/>
        <v>0</v>
      </c>
      <c r="J43" s="15"/>
      <c r="K43" s="26"/>
      <c r="L43" s="25" t="e">
        <f t="shared" si="26"/>
        <v>#DIV/0!</v>
      </c>
      <c r="M43" s="25" t="e">
        <f>L43-#REF!</f>
        <v>#DIV/0!</v>
      </c>
      <c r="N43" s="22">
        <f t="shared" si="27"/>
        <v>0</v>
      </c>
      <c r="O43" s="24" t="e">
        <f t="shared" si="28"/>
        <v>#DIV/0!</v>
      </c>
      <c r="P43" s="23">
        <v>1.3850415512465374E-2</v>
      </c>
      <c r="Q43" s="22">
        <f t="shared" si="29"/>
        <v>0</v>
      </c>
      <c r="R43" s="15"/>
      <c r="S43" s="22">
        <f t="shared" si="30"/>
        <v>0</v>
      </c>
      <c r="T43" s="15"/>
      <c r="U43" s="22">
        <f t="shared" si="32"/>
        <v>0</v>
      </c>
      <c r="V43" s="22">
        <f t="shared" si="31"/>
        <v>0</v>
      </c>
      <c r="W43" s="15"/>
    </row>
    <row r="44" spans="1:23" s="2" customFormat="1">
      <c r="A44" s="184"/>
      <c r="B44" s="28" t="s">
        <v>38</v>
      </c>
      <c r="C44" s="26"/>
      <c r="D44" s="25" t="e">
        <f t="shared" si="22"/>
        <v>#DIV/0!</v>
      </c>
      <c r="E44" s="25" t="e">
        <f>D44-#REF!</f>
        <v>#DIV/0!</v>
      </c>
      <c r="F44" s="22">
        <f t="shared" si="23"/>
        <v>0</v>
      </c>
      <c r="G44" s="24" t="e">
        <f t="shared" si="24"/>
        <v>#DIV/0!</v>
      </c>
      <c r="H44" s="23">
        <v>4.5801526717557252E-2</v>
      </c>
      <c r="I44" s="27">
        <f t="shared" si="25"/>
        <v>0</v>
      </c>
      <c r="J44" s="15"/>
      <c r="K44" s="26"/>
      <c r="L44" s="25" t="e">
        <f t="shared" si="26"/>
        <v>#DIV/0!</v>
      </c>
      <c r="M44" s="25" t="e">
        <f>L44-#REF!</f>
        <v>#DIV/0!</v>
      </c>
      <c r="N44" s="22">
        <f t="shared" si="27"/>
        <v>0</v>
      </c>
      <c r="O44" s="24" t="e">
        <f t="shared" si="28"/>
        <v>#DIV/0!</v>
      </c>
      <c r="P44" s="23">
        <v>2.1201413427561839E-2</v>
      </c>
      <c r="Q44" s="22">
        <f t="shared" si="29"/>
        <v>0</v>
      </c>
      <c r="R44" s="15"/>
      <c r="S44" s="22">
        <f t="shared" si="30"/>
        <v>0</v>
      </c>
      <c r="T44" s="15"/>
      <c r="U44" s="22">
        <f t="shared" si="32"/>
        <v>0</v>
      </c>
      <c r="V44" s="22">
        <f t="shared" si="31"/>
        <v>0</v>
      </c>
      <c r="W44" s="15"/>
    </row>
    <row r="45" spans="1:23" s="2" customFormat="1">
      <c r="A45" s="184"/>
      <c r="B45" s="28" t="s">
        <v>40</v>
      </c>
      <c r="C45" s="26"/>
      <c r="D45" s="25" t="e">
        <f t="shared" si="22"/>
        <v>#DIV/0!</v>
      </c>
      <c r="E45" s="25" t="e">
        <f>D45-#REF!</f>
        <v>#DIV/0!</v>
      </c>
      <c r="F45" s="22">
        <f t="shared" si="23"/>
        <v>0</v>
      </c>
      <c r="G45" s="24" t="e">
        <f t="shared" si="24"/>
        <v>#DIV/0!</v>
      </c>
      <c r="H45" s="23">
        <v>5.8078141499472019E-2</v>
      </c>
      <c r="I45" s="27">
        <f t="shared" si="25"/>
        <v>0</v>
      </c>
      <c r="J45" s="15"/>
      <c r="K45" s="26"/>
      <c r="L45" s="25" t="e">
        <f t="shared" si="26"/>
        <v>#DIV/0!</v>
      </c>
      <c r="M45" s="25" t="e">
        <f>L45-#REF!</f>
        <v>#DIV/0!</v>
      </c>
      <c r="N45" s="22">
        <f t="shared" si="27"/>
        <v>0</v>
      </c>
      <c r="O45" s="24" t="e">
        <f t="shared" si="28"/>
        <v>#DIV/0!</v>
      </c>
      <c r="P45" s="23">
        <v>1.2443438914027148E-2</v>
      </c>
      <c r="Q45" s="22">
        <f t="shared" si="29"/>
        <v>0</v>
      </c>
      <c r="R45" s="15"/>
      <c r="S45" s="22">
        <f t="shared" si="30"/>
        <v>0</v>
      </c>
      <c r="T45" s="15"/>
      <c r="U45" s="22">
        <f t="shared" si="32"/>
        <v>0</v>
      </c>
      <c r="V45" s="22">
        <f t="shared" si="31"/>
        <v>0</v>
      </c>
      <c r="W45" s="15"/>
    </row>
    <row r="46" spans="1:23" s="2" customFormat="1">
      <c r="A46" s="184"/>
      <c r="B46" s="28" t="s">
        <v>41</v>
      </c>
      <c r="C46" s="26"/>
      <c r="D46" s="25" t="e">
        <f t="shared" si="22"/>
        <v>#DIV/0!</v>
      </c>
      <c r="E46" s="25" t="e">
        <f>D46-#REF!</f>
        <v>#DIV/0!</v>
      </c>
      <c r="F46" s="22">
        <f t="shared" si="23"/>
        <v>0</v>
      </c>
      <c r="G46" s="24" t="e">
        <f t="shared" si="24"/>
        <v>#DIV/0!</v>
      </c>
      <c r="H46" s="23">
        <v>4.9947970863683661E-2</v>
      </c>
      <c r="I46" s="27">
        <f t="shared" si="25"/>
        <v>0</v>
      </c>
      <c r="J46" s="15"/>
      <c r="K46" s="26"/>
      <c r="L46" s="25" t="e">
        <f t="shared" si="26"/>
        <v>#DIV/0!</v>
      </c>
      <c r="M46" s="25" t="e">
        <f>L46-#REF!</f>
        <v>#DIV/0!</v>
      </c>
      <c r="N46" s="22">
        <f t="shared" si="27"/>
        <v>0</v>
      </c>
      <c r="O46" s="24" t="e">
        <f t="shared" si="28"/>
        <v>#DIV/0!</v>
      </c>
      <c r="P46" s="23">
        <v>6.8886337543053958E-3</v>
      </c>
      <c r="Q46" s="22">
        <f t="shared" si="29"/>
        <v>0</v>
      </c>
      <c r="R46" s="15"/>
      <c r="S46" s="22">
        <f t="shared" si="30"/>
        <v>0</v>
      </c>
      <c r="T46" s="15"/>
      <c r="U46" s="22">
        <f t="shared" si="32"/>
        <v>0</v>
      </c>
      <c r="V46" s="22">
        <f t="shared" si="31"/>
        <v>0</v>
      </c>
      <c r="W46" s="15"/>
    </row>
    <row r="47" spans="1:23" s="2" customFormat="1">
      <c r="A47" s="184"/>
      <c r="B47" s="28" t="s">
        <v>43</v>
      </c>
      <c r="C47" s="26"/>
      <c r="D47" s="25" t="e">
        <f t="shared" si="22"/>
        <v>#DIV/0!</v>
      </c>
      <c r="E47" s="25" t="e">
        <f>D47-#REF!</f>
        <v>#DIV/0!</v>
      </c>
      <c r="F47" s="22">
        <f t="shared" si="23"/>
        <v>0</v>
      </c>
      <c r="G47" s="24" t="e">
        <f t="shared" si="24"/>
        <v>#DIV/0!</v>
      </c>
      <c r="H47" s="23">
        <v>2.6046511627906978E-2</v>
      </c>
      <c r="I47" s="27">
        <f t="shared" si="25"/>
        <v>0</v>
      </c>
      <c r="J47" s="15"/>
      <c r="K47" s="26"/>
      <c r="L47" s="25" t="e">
        <f t="shared" si="26"/>
        <v>#DIV/0!</v>
      </c>
      <c r="M47" s="25" t="e">
        <f>L47-#REF!</f>
        <v>#DIV/0!</v>
      </c>
      <c r="N47" s="22">
        <f t="shared" si="27"/>
        <v>0</v>
      </c>
      <c r="O47" s="24" t="e">
        <f t="shared" si="28"/>
        <v>#DIV/0!</v>
      </c>
      <c r="P47" s="23">
        <v>5.0890585241730284E-3</v>
      </c>
      <c r="Q47" s="22">
        <f t="shared" si="29"/>
        <v>0</v>
      </c>
      <c r="R47" s="15"/>
      <c r="S47" s="22">
        <f t="shared" si="30"/>
        <v>0</v>
      </c>
      <c r="T47" s="15"/>
      <c r="U47" s="22">
        <f t="shared" si="32"/>
        <v>0</v>
      </c>
      <c r="V47" s="22">
        <f t="shared" si="31"/>
        <v>0</v>
      </c>
      <c r="W47" s="15"/>
    </row>
    <row r="48" spans="1:23" s="2" customFormat="1">
      <c r="A48" s="184"/>
      <c r="B48" s="28" t="s">
        <v>45</v>
      </c>
      <c r="C48" s="26"/>
      <c r="D48" s="25" t="e">
        <f t="shared" si="22"/>
        <v>#DIV/0!</v>
      </c>
      <c r="E48" s="25" t="e">
        <f>D48-#REF!</f>
        <v>#DIV/0!</v>
      </c>
      <c r="F48" s="22">
        <f t="shared" si="23"/>
        <v>0</v>
      </c>
      <c r="G48" s="24" t="e">
        <f t="shared" si="24"/>
        <v>#DIV/0!</v>
      </c>
      <c r="H48" s="23">
        <v>3.1483015741507872E-2</v>
      </c>
      <c r="I48" s="27">
        <f t="shared" si="25"/>
        <v>0</v>
      </c>
      <c r="J48" s="15"/>
      <c r="K48" s="26"/>
      <c r="L48" s="25" t="e">
        <f t="shared" si="26"/>
        <v>#DIV/0!</v>
      </c>
      <c r="M48" s="25" t="e">
        <f>L48-#REF!</f>
        <v>#DIV/0!</v>
      </c>
      <c r="N48" s="22">
        <f t="shared" si="27"/>
        <v>0</v>
      </c>
      <c r="O48" s="24" t="e">
        <f t="shared" si="28"/>
        <v>#DIV/0!</v>
      </c>
      <c r="P48" s="23">
        <v>7.9928952042628773E-3</v>
      </c>
      <c r="Q48" s="22">
        <f t="shared" si="29"/>
        <v>0</v>
      </c>
      <c r="R48" s="15"/>
      <c r="S48" s="22">
        <f t="shared" si="30"/>
        <v>0</v>
      </c>
      <c r="T48" s="15"/>
      <c r="U48" s="22">
        <f t="shared" si="32"/>
        <v>0</v>
      </c>
      <c r="V48" s="22">
        <f t="shared" si="31"/>
        <v>0</v>
      </c>
      <c r="W48" s="15"/>
    </row>
    <row r="49" spans="1:34" s="2" customFormat="1">
      <c r="A49" s="184"/>
      <c r="B49" s="28" t="s">
        <v>47</v>
      </c>
      <c r="C49" s="26"/>
      <c r="D49" s="25" t="e">
        <f t="shared" si="22"/>
        <v>#DIV/0!</v>
      </c>
      <c r="E49" s="25" t="e">
        <f>D49-#REF!</f>
        <v>#DIV/0!</v>
      </c>
      <c r="F49" s="22">
        <f t="shared" si="23"/>
        <v>0</v>
      </c>
      <c r="G49" s="24" t="e">
        <f t="shared" si="24"/>
        <v>#DIV/0!</v>
      </c>
      <c r="H49" s="23">
        <v>1.641025641025641E-2</v>
      </c>
      <c r="I49" s="27">
        <f t="shared" si="25"/>
        <v>0</v>
      </c>
      <c r="J49" s="15"/>
      <c r="K49" s="26"/>
      <c r="L49" s="25" t="e">
        <f t="shared" si="26"/>
        <v>#DIV/0!</v>
      </c>
      <c r="M49" s="25" t="e">
        <f>L49-#REF!</f>
        <v>#DIV/0!</v>
      </c>
      <c r="N49" s="22">
        <f t="shared" si="27"/>
        <v>0</v>
      </c>
      <c r="O49" s="24" t="e">
        <f t="shared" si="28"/>
        <v>#DIV/0!</v>
      </c>
      <c r="P49" s="23">
        <v>4.8216007714561235E-3</v>
      </c>
      <c r="Q49" s="22">
        <f t="shared" si="29"/>
        <v>0</v>
      </c>
      <c r="R49" s="15"/>
      <c r="S49" s="22">
        <f t="shared" si="30"/>
        <v>0</v>
      </c>
      <c r="T49" s="15"/>
      <c r="U49" s="22">
        <f t="shared" si="32"/>
        <v>0</v>
      </c>
      <c r="V49" s="22">
        <f t="shared" si="31"/>
        <v>0</v>
      </c>
      <c r="W49" s="15"/>
    </row>
    <row r="50" spans="1:34" s="2" customFormat="1">
      <c r="A50" s="184"/>
      <c r="B50" s="28" t="s">
        <v>49</v>
      </c>
      <c r="C50" s="26"/>
      <c r="D50" s="25" t="e">
        <f t="shared" si="22"/>
        <v>#DIV/0!</v>
      </c>
      <c r="E50" s="25" t="e">
        <f>D50-#REF!</f>
        <v>#DIV/0!</v>
      </c>
      <c r="F50" s="22">
        <f t="shared" si="23"/>
        <v>0</v>
      </c>
      <c r="G50" s="24" t="e">
        <f t="shared" si="24"/>
        <v>#DIV/0!</v>
      </c>
      <c r="H50" s="23">
        <v>1.3224821973550356E-2</v>
      </c>
      <c r="I50" s="27">
        <f t="shared" si="25"/>
        <v>0</v>
      </c>
      <c r="J50" s="15"/>
      <c r="K50" s="26"/>
      <c r="L50" s="25" t="e">
        <f t="shared" si="26"/>
        <v>#DIV/0!</v>
      </c>
      <c r="M50" s="25" t="e">
        <f>L50-#REF!</f>
        <v>#DIV/0!</v>
      </c>
      <c r="N50" s="22">
        <f t="shared" si="27"/>
        <v>0</v>
      </c>
      <c r="O50" s="24" t="e">
        <f t="shared" si="28"/>
        <v>#DIV/0!</v>
      </c>
      <c r="P50" s="23">
        <v>3.1315240083507308E-3</v>
      </c>
      <c r="Q50" s="22">
        <f t="shared" si="29"/>
        <v>0</v>
      </c>
      <c r="R50" s="15"/>
      <c r="S50" s="22">
        <f t="shared" si="30"/>
        <v>0</v>
      </c>
      <c r="T50" s="15"/>
      <c r="U50" s="22">
        <f t="shared" si="32"/>
        <v>0</v>
      </c>
      <c r="V50" s="22">
        <f t="shared" si="31"/>
        <v>0</v>
      </c>
      <c r="W50" s="15"/>
    </row>
    <row r="51" spans="1:34" s="2" customFormat="1">
      <c r="A51" s="184"/>
      <c r="B51" s="28" t="s">
        <v>51</v>
      </c>
      <c r="C51" s="26"/>
      <c r="D51" s="25" t="e">
        <f t="shared" si="22"/>
        <v>#DIV/0!</v>
      </c>
      <c r="E51" s="25" t="e">
        <f>D51-#REF!</f>
        <v>#DIV/0!</v>
      </c>
      <c r="F51" s="22">
        <f t="shared" si="23"/>
        <v>0</v>
      </c>
      <c r="G51" s="24" t="e">
        <f t="shared" si="24"/>
        <v>#DIV/0!</v>
      </c>
      <c r="H51" s="23">
        <v>9.5238095238095247E-3</v>
      </c>
      <c r="I51" s="27">
        <f t="shared" si="25"/>
        <v>0</v>
      </c>
      <c r="J51" s="15"/>
      <c r="K51" s="26"/>
      <c r="L51" s="25" t="e">
        <f t="shared" si="26"/>
        <v>#DIV/0!</v>
      </c>
      <c r="M51" s="25" t="e">
        <f>L51-#REF!</f>
        <v>#DIV/0!</v>
      </c>
      <c r="N51" s="22">
        <f t="shared" si="27"/>
        <v>0</v>
      </c>
      <c r="O51" s="24" t="e">
        <f t="shared" si="28"/>
        <v>#DIV/0!</v>
      </c>
      <c r="P51" s="23">
        <v>0</v>
      </c>
      <c r="Q51" s="22">
        <f t="shared" si="29"/>
        <v>0</v>
      </c>
      <c r="R51" s="15"/>
      <c r="S51" s="22">
        <f t="shared" si="30"/>
        <v>0</v>
      </c>
      <c r="T51" s="15"/>
      <c r="U51" s="22">
        <f t="shared" si="32"/>
        <v>0</v>
      </c>
      <c r="V51" s="13">
        <f t="shared" si="31"/>
        <v>0</v>
      </c>
    </row>
    <row r="52" spans="1:34" s="2" customFormat="1">
      <c r="A52" s="184"/>
      <c r="B52" s="28" t="s">
        <v>53</v>
      </c>
      <c r="C52" s="26"/>
      <c r="D52" s="25" t="e">
        <f t="shared" si="22"/>
        <v>#DIV/0!</v>
      </c>
      <c r="E52" s="25" t="e">
        <f>D52-#REF!</f>
        <v>#DIV/0!</v>
      </c>
      <c r="F52" s="22">
        <f t="shared" si="23"/>
        <v>0</v>
      </c>
      <c r="G52" s="24" t="e">
        <f t="shared" si="24"/>
        <v>#DIV/0!</v>
      </c>
      <c r="H52" s="23">
        <v>7.0859167404782996E-3</v>
      </c>
      <c r="I52" s="27">
        <f t="shared" si="25"/>
        <v>0</v>
      </c>
      <c r="J52" s="15"/>
      <c r="K52" s="26"/>
      <c r="L52" s="25" t="e">
        <f t="shared" si="26"/>
        <v>#DIV/0!</v>
      </c>
      <c r="M52" s="25" t="e">
        <f>L52-#REF!</f>
        <v>#DIV/0!</v>
      </c>
      <c r="N52" s="22">
        <f t="shared" si="27"/>
        <v>0</v>
      </c>
      <c r="O52" s="24" t="e">
        <f t="shared" si="28"/>
        <v>#DIV/0!</v>
      </c>
      <c r="P52" s="23">
        <v>1.869158878504673E-3</v>
      </c>
      <c r="Q52" s="22">
        <f t="shared" si="29"/>
        <v>0</v>
      </c>
      <c r="R52" s="15"/>
      <c r="S52" s="22">
        <f t="shared" si="30"/>
        <v>0</v>
      </c>
      <c r="T52" s="15"/>
      <c r="U52" s="22">
        <f t="shared" si="32"/>
        <v>0</v>
      </c>
      <c r="V52" s="13">
        <f t="shared" si="31"/>
        <v>0</v>
      </c>
    </row>
    <row r="53" spans="1:34" s="2" customFormat="1">
      <c r="A53" s="184"/>
      <c r="B53" s="21" t="s">
        <v>54</v>
      </c>
      <c r="C53" s="19"/>
      <c r="D53" s="18" t="e">
        <f t="shared" si="22"/>
        <v>#DIV/0!</v>
      </c>
      <c r="E53" s="18" t="e">
        <f>D53-#REF!</f>
        <v>#DIV/0!</v>
      </c>
      <c r="F53" s="14">
        <f t="shared" si="23"/>
        <v>0</v>
      </c>
      <c r="G53" s="17" t="e">
        <f t="shared" si="24"/>
        <v>#DIV/0!</v>
      </c>
      <c r="H53" s="16">
        <v>0</v>
      </c>
      <c r="I53" s="20">
        <f t="shared" si="25"/>
        <v>0</v>
      </c>
      <c r="J53" s="15"/>
      <c r="K53" s="19"/>
      <c r="L53" s="18" t="e">
        <f t="shared" si="26"/>
        <v>#DIV/0!</v>
      </c>
      <c r="M53" s="18" t="e">
        <f>L53-#REF!</f>
        <v>#DIV/0!</v>
      </c>
      <c r="N53" s="14">
        <f t="shared" si="27"/>
        <v>0</v>
      </c>
      <c r="O53" s="17" t="e">
        <f t="shared" si="28"/>
        <v>#DIV/0!</v>
      </c>
      <c r="P53" s="16">
        <v>1.7094017094017094E-3</v>
      </c>
      <c r="Q53" s="14">
        <f t="shared" si="29"/>
        <v>0</v>
      </c>
      <c r="R53" s="15"/>
      <c r="S53" s="14">
        <f t="shared" si="30"/>
        <v>0</v>
      </c>
      <c r="T53" s="15"/>
      <c r="U53" s="14">
        <f t="shared" si="32"/>
        <v>0</v>
      </c>
      <c r="V53" s="13">
        <f t="shared" si="31"/>
        <v>0</v>
      </c>
    </row>
    <row r="54" spans="1:34">
      <c r="A54" s="185"/>
      <c r="B54" s="12" t="s">
        <v>55</v>
      </c>
      <c r="C54" s="10"/>
      <c r="D54" s="9" t="e">
        <f t="shared" si="22"/>
        <v>#DIV/0!</v>
      </c>
      <c r="E54" s="9" t="e">
        <f>D54-#REF!</f>
        <v>#DIV/0!</v>
      </c>
      <c r="F54" s="5">
        <f t="shared" si="23"/>
        <v>0</v>
      </c>
      <c r="G54" s="8" t="e">
        <f t="shared" si="24"/>
        <v>#DIV/0!</v>
      </c>
      <c r="H54" s="7">
        <v>9.4339622641509435E-4</v>
      </c>
      <c r="I54" s="11">
        <f t="shared" si="25"/>
        <v>0</v>
      </c>
      <c r="J54" s="6"/>
      <c r="K54" s="10"/>
      <c r="L54" s="9" t="e">
        <f t="shared" si="26"/>
        <v>#DIV/0!</v>
      </c>
      <c r="M54" s="9" t="e">
        <f>L54-#REF!</f>
        <v>#DIV/0!</v>
      </c>
      <c r="N54" s="5">
        <f t="shared" si="27"/>
        <v>0</v>
      </c>
      <c r="O54" s="8" t="e">
        <f t="shared" si="28"/>
        <v>#DIV/0!</v>
      </c>
      <c r="P54" s="7">
        <v>0</v>
      </c>
      <c r="Q54" s="5">
        <f t="shared" si="29"/>
        <v>0</v>
      </c>
      <c r="R54" s="6"/>
      <c r="S54" s="5">
        <f t="shared" si="30"/>
        <v>0</v>
      </c>
      <c r="T54" s="6"/>
      <c r="U54" s="5">
        <f t="shared" si="32"/>
        <v>0</v>
      </c>
      <c r="V54" s="5">
        <f t="shared" si="31"/>
        <v>0</v>
      </c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>
      <c r="G55" s="4"/>
      <c r="S55" s="4"/>
      <c r="T55" s="4"/>
      <c r="U55" s="4"/>
      <c r="V55" s="4"/>
      <c r="X55" s="1"/>
    </row>
    <row r="56" spans="1:34">
      <c r="T56" s="2"/>
      <c r="U56" s="2"/>
      <c r="V56" s="2"/>
      <c r="X56" s="1"/>
    </row>
    <row r="57" spans="1:34">
      <c r="T57" s="2"/>
      <c r="X57" s="1"/>
    </row>
    <row r="58" spans="1:34">
      <c r="T58" s="2"/>
      <c r="X58" s="1"/>
    </row>
    <row r="59" spans="1:34">
      <c r="T59" s="2"/>
    </row>
    <row r="60" spans="1:34">
      <c r="T60" s="2"/>
    </row>
  </sheetData>
  <sheetProtection sheet="1" objects="1" scenarios="1"/>
  <mergeCells count="14">
    <mergeCell ref="A8:A20"/>
    <mergeCell ref="A24:B24"/>
    <mergeCell ref="A25:A37"/>
    <mergeCell ref="A41:B41"/>
    <mergeCell ref="A42:A54"/>
    <mergeCell ref="A7:B7"/>
    <mergeCell ref="C3:I3"/>
    <mergeCell ref="K3:Q3"/>
    <mergeCell ref="X3:AA3"/>
    <mergeCell ref="A4:B4"/>
    <mergeCell ref="Y4:AA4"/>
    <mergeCell ref="A5:B6"/>
    <mergeCell ref="C5:H6"/>
    <mergeCell ref="K5:P6"/>
  </mergeCells>
  <phoneticPr fontId="4"/>
  <conditionalFormatting sqref="D7:E20">
    <cfRule type="dataBar" priority="3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{51126097-DB33-481E-969E-2D2B23E2CA0E}</x14:id>
        </ext>
      </extLst>
    </cfRule>
  </conditionalFormatting>
  <conditionalFormatting sqref="D24:E37">
    <cfRule type="dataBar" priority="35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{7ED977E3-09CF-4FFB-8D9C-84A4A03FEDD1}</x14:id>
        </ext>
      </extLst>
    </cfRule>
  </conditionalFormatting>
  <conditionalFormatting sqref="D41:E54">
    <cfRule type="dataBar" priority="34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{9F72588D-D005-41FE-BCBC-9F27B060CF76}</x14:id>
        </ext>
      </extLst>
    </cfRule>
  </conditionalFormatting>
  <conditionalFormatting sqref="E1:E4 M1:M4 E7:E1048576 M7:M1048576">
    <cfRule type="cellIs" dxfId="26" priority="19" operator="greaterThan">
      <formula>0.01</formula>
    </cfRule>
  </conditionalFormatting>
  <conditionalFormatting sqref="E7:E20 E24:E37 E41:E54">
    <cfRule type="cellIs" dxfId="25" priority="28" operator="lessThan">
      <formula>-0.01</formula>
    </cfRule>
    <cfRule type="cellIs" dxfId="24" priority="29" operator="lessThan">
      <formula>-0.001</formula>
    </cfRule>
    <cfRule type="cellIs" dxfId="23" priority="30" operator="greaterThan">
      <formula>0.001</formula>
    </cfRule>
  </conditionalFormatting>
  <conditionalFormatting sqref="I6 Q6 S6 U6:V6">
    <cfRule type="cellIs" dxfId="22" priority="17" operator="lessThan">
      <formula>0</formula>
    </cfRule>
    <cfRule type="cellIs" dxfId="21" priority="18" operator="greaterThan">
      <formula>0.001</formula>
    </cfRule>
  </conditionalFormatting>
  <conditionalFormatting sqref="I23">
    <cfRule type="cellIs" dxfId="20" priority="15" operator="lessThan">
      <formula>0</formula>
    </cfRule>
    <cfRule type="cellIs" dxfId="19" priority="16" operator="greaterThan">
      <formula>0.001</formula>
    </cfRule>
  </conditionalFormatting>
  <conditionalFormatting sqref="I40">
    <cfRule type="cellIs" dxfId="18" priority="13" operator="lessThan">
      <formula>0</formula>
    </cfRule>
    <cfRule type="cellIs" dxfId="17" priority="14" operator="greaterThan">
      <formula>0.001</formula>
    </cfRule>
  </conditionalFormatting>
  <conditionalFormatting sqref="L7:L20">
    <cfRule type="dataBar" priority="3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{560EF2CD-5485-4A90-9F01-8A602FD2FA3D}</x14:id>
        </ext>
      </extLst>
    </cfRule>
  </conditionalFormatting>
  <conditionalFormatting sqref="L24:L37">
    <cfRule type="dataBar" priority="32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{B3222B60-FC67-4471-93F8-4AC32451AB6B}</x14:id>
        </ext>
      </extLst>
    </cfRule>
  </conditionalFormatting>
  <conditionalFormatting sqref="L41:L54">
    <cfRule type="dataBar" priority="33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{78C307EF-CDEA-4E85-8A12-645A2176CF88}</x14:id>
        </ext>
      </extLst>
    </cfRule>
  </conditionalFormatting>
  <conditionalFormatting sqref="M7:M20 M24:M37 M41:M54">
    <cfRule type="cellIs" dxfId="16" priority="24" operator="greaterThan">
      <formula>0.001</formula>
    </cfRule>
    <cfRule type="cellIs" dxfId="15" priority="23" operator="lessThan">
      <formula>-0.001</formula>
    </cfRule>
    <cfRule type="cellIs" dxfId="14" priority="22" operator="lessThan">
      <formula>-0.01</formula>
    </cfRule>
  </conditionalFormatting>
  <conditionalFormatting sqref="M7:M20">
    <cfRule type="dataBar" priority="2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{830FD45D-D2AA-4734-9B14-323D7BB2279C}</x14:id>
        </ext>
      </extLst>
    </cfRule>
  </conditionalFormatting>
  <conditionalFormatting sqref="M24:M37">
    <cfRule type="dataBar" priority="26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{55422535-1A10-43C6-9527-B395D591A783}</x14:id>
        </ext>
      </extLst>
    </cfRule>
    <cfRule type="dataBar" priority="2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{2AF86EE4-E1F9-43FA-8C34-1FF8242D361D}</x14:id>
        </ext>
      </extLst>
    </cfRule>
  </conditionalFormatting>
  <conditionalFormatting sqref="M41:M54">
    <cfRule type="dataBar" priority="25">
      <dataBar>
        <cfvo type="num" val="0"/>
        <cfvo type="num" val="1"/>
        <color rgb="FFD6007B"/>
      </dataBar>
      <extLst>
        <ext xmlns:x14="http://schemas.microsoft.com/office/spreadsheetml/2009/9/main" uri="{B025F937-C7B1-47D3-B67F-A62EFF666E3E}">
          <x14:id>{33B6CDFA-953E-4D19-8CDA-6576031FF9AA}</x14:id>
        </ext>
      </extLst>
    </cfRule>
    <cfRule type="dataBar" priority="20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{3C3169C8-BBB7-40A7-8696-822E9A35353C}</x14:id>
        </ext>
      </extLst>
    </cfRule>
  </conditionalFormatting>
  <conditionalFormatting sqref="Q23">
    <cfRule type="cellIs" dxfId="13" priority="11" operator="lessThan">
      <formula>0</formula>
    </cfRule>
    <cfRule type="cellIs" dxfId="12" priority="12" operator="greaterThan">
      <formula>0.001</formula>
    </cfRule>
  </conditionalFormatting>
  <conditionalFormatting sqref="Q40">
    <cfRule type="cellIs" dxfId="11" priority="9" operator="lessThan">
      <formula>0</formula>
    </cfRule>
    <cfRule type="cellIs" dxfId="10" priority="10" operator="greaterThan">
      <formula>0.001</formula>
    </cfRule>
  </conditionalFormatting>
  <conditionalFormatting sqref="R4:R6">
    <cfRule type="colorScale" priority="37">
      <colorScale>
        <cfvo type="num" val="0"/>
        <cfvo type="num" val="1"/>
        <cfvo type="num" val="2"/>
        <color rgb="FFF8696B"/>
        <color rgb="FFFCFCFF"/>
        <color rgb="FF5A8AC6"/>
      </colorScale>
    </cfRule>
  </conditionalFormatting>
  <conditionalFormatting sqref="S23">
    <cfRule type="cellIs" dxfId="9" priority="8" operator="greaterThan">
      <formula>0.001</formula>
    </cfRule>
    <cfRule type="cellIs" dxfId="8" priority="7" operator="lessThan">
      <formula>0</formula>
    </cfRule>
  </conditionalFormatting>
  <conditionalFormatting sqref="S40">
    <cfRule type="cellIs" dxfId="7" priority="5" operator="lessThan">
      <formula>0</formula>
    </cfRule>
    <cfRule type="cellIs" dxfId="6" priority="6" operator="greaterThan">
      <formula>0.001</formula>
    </cfRule>
  </conditionalFormatting>
  <conditionalFormatting sqref="U23:V23">
    <cfRule type="cellIs" dxfId="5" priority="4" operator="greaterThan">
      <formula>0.001</formula>
    </cfRule>
    <cfRule type="cellIs" dxfId="4" priority="3" operator="lessThan">
      <formula>0</formula>
    </cfRule>
  </conditionalFormatting>
  <conditionalFormatting sqref="U40:V40">
    <cfRule type="cellIs" dxfId="3" priority="2" operator="greaterThan">
      <formula>0.001</formula>
    </cfRule>
    <cfRule type="cellIs" dxfId="2" priority="1" operator="lessThan">
      <formula>0</formula>
    </cfRule>
  </conditionalFormatting>
  <pageMargins left="0.7" right="0.7" top="0.75" bottom="0.75" header="0.3" footer="0.3"/>
  <pageSetup paperSize="9" scale="32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126097-DB33-481E-969E-2D2B23E2CA0E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D7:E20</xm:sqref>
        </x14:conditionalFormatting>
        <x14:conditionalFormatting xmlns:xm="http://schemas.microsoft.com/office/excel/2006/main">
          <x14:cfRule type="dataBar" id="{7ED977E3-09CF-4FFB-8D9C-84A4A03FEDD1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D24:E37</xm:sqref>
        </x14:conditionalFormatting>
        <x14:conditionalFormatting xmlns:xm="http://schemas.microsoft.com/office/excel/2006/main">
          <x14:cfRule type="dataBar" id="{9F72588D-D005-41FE-BCBC-9F27B060CF76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D41:E54</xm:sqref>
        </x14:conditionalFormatting>
        <x14:conditionalFormatting xmlns:xm="http://schemas.microsoft.com/office/excel/2006/main">
          <x14:cfRule type="dataBar" id="{560EF2CD-5485-4A90-9F01-8A602FD2FA3D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L7:L20</xm:sqref>
        </x14:conditionalFormatting>
        <x14:conditionalFormatting xmlns:xm="http://schemas.microsoft.com/office/excel/2006/main">
          <x14:cfRule type="dataBar" id="{B3222B60-FC67-4471-93F8-4AC32451AB6B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L24:L37</xm:sqref>
        </x14:conditionalFormatting>
        <x14:conditionalFormatting xmlns:xm="http://schemas.microsoft.com/office/excel/2006/main">
          <x14:cfRule type="dataBar" id="{78C307EF-CDEA-4E85-8A12-645A2176CF88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m:sqref>L41:L54</xm:sqref>
        </x14:conditionalFormatting>
        <x14:conditionalFormatting xmlns:xm="http://schemas.microsoft.com/office/excel/2006/main">
          <x14:cfRule type="dataBar" id="{830FD45D-D2AA-4734-9B14-323D7BB2279C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M7:M20</xm:sqref>
        </x14:conditionalFormatting>
        <x14:conditionalFormatting xmlns:xm="http://schemas.microsoft.com/office/excel/2006/main">
          <x14:cfRule type="dataBar" id="{55422535-1A10-43C6-9527-B395D591A783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dataBar" id="{2AF86EE4-E1F9-43FA-8C34-1FF8242D361D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M24:M37</xm:sqref>
        </x14:conditionalFormatting>
        <x14:conditionalFormatting xmlns:xm="http://schemas.microsoft.com/office/excel/2006/main">
          <x14:cfRule type="dataBar" id="{33B6CDFA-953E-4D19-8CDA-6576031FF9AA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3C3169C8-BBB7-40A7-8696-822E9A35353C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M41:M54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A3C9-D7A7-4A99-B571-CFA4693FAD43}">
  <sheetPr>
    <tabColor rgb="FF00B050"/>
    <pageSetUpPr fitToPage="1"/>
  </sheetPr>
  <dimension ref="A1:J35"/>
  <sheetViews>
    <sheetView showGridLines="0" zoomScale="55" zoomScaleNormal="55" workbookViewId="0">
      <selection activeCell="M31" sqref="M31"/>
    </sheetView>
  </sheetViews>
  <sheetFormatPr defaultColWidth="8.25" defaultRowHeight="20.5" customHeight="1"/>
  <cols>
    <col min="1" max="1" width="32" style="86" bestFit="1" customWidth="1"/>
    <col min="2" max="2" width="32.25" style="86" customWidth="1"/>
    <col min="3" max="3" width="32.25" style="87" customWidth="1"/>
    <col min="4" max="4" width="32.25" style="86" customWidth="1"/>
    <col min="5" max="5" width="32.25" style="87" customWidth="1"/>
    <col min="6" max="6" width="32.25" style="86" customWidth="1"/>
    <col min="7" max="7" width="32.25" style="87" customWidth="1"/>
    <col min="8" max="8" width="32.25" style="86" customWidth="1"/>
    <col min="9" max="9" width="32.25" style="87" customWidth="1"/>
    <col min="10" max="16384" width="8.25" style="86"/>
  </cols>
  <sheetData>
    <row r="1" spans="1:10" ht="20.5" customHeight="1" thickBot="1">
      <c r="A1" s="159" t="s">
        <v>60</v>
      </c>
    </row>
    <row r="2" spans="1:10" ht="20.5" customHeight="1">
      <c r="A2" s="158"/>
      <c r="B2" s="187" t="s">
        <v>61</v>
      </c>
      <c r="C2" s="187"/>
      <c r="D2" s="188" t="s">
        <v>62</v>
      </c>
      <c r="E2" s="189"/>
      <c r="F2" s="188" t="s">
        <v>63</v>
      </c>
      <c r="G2" s="189"/>
      <c r="H2" s="188"/>
      <c r="I2" s="189"/>
    </row>
    <row r="3" spans="1:10" ht="20.5" customHeight="1">
      <c r="A3" s="157"/>
      <c r="B3" s="190" t="s">
        <v>64</v>
      </c>
      <c r="C3" s="191"/>
      <c r="D3" s="190" t="s">
        <v>65</v>
      </c>
      <c r="E3" s="191"/>
      <c r="F3" s="190" t="s">
        <v>66</v>
      </c>
      <c r="G3" s="191"/>
      <c r="H3" s="190"/>
      <c r="I3" s="191"/>
    </row>
    <row r="4" spans="1:10" ht="243.65" customHeight="1" thickBot="1">
      <c r="A4" s="156"/>
      <c r="B4" s="192" t="e" vm="1">
        <v>#VALUE!</v>
      </c>
      <c r="C4" s="192"/>
      <c r="D4" s="193" t="e" vm="2">
        <v>#VALUE!</v>
      </c>
      <c r="E4" s="194"/>
      <c r="F4" s="193" t="e" vm="3">
        <v>#VALUE!</v>
      </c>
      <c r="G4" s="194"/>
      <c r="H4" s="193"/>
      <c r="I4" s="194"/>
    </row>
    <row r="5" spans="1:10" ht="20.5" customHeight="1">
      <c r="A5" s="155" t="s">
        <v>67</v>
      </c>
      <c r="B5" s="152">
        <v>103397</v>
      </c>
      <c r="C5" s="154">
        <f>B5/$B$5</f>
        <v>1</v>
      </c>
      <c r="D5" s="153">
        <v>190834</v>
      </c>
      <c r="E5" s="150">
        <f>D5/$D$5</f>
        <v>1</v>
      </c>
      <c r="F5" s="152">
        <v>33963</v>
      </c>
      <c r="G5" s="150">
        <f>F5/$F$5</f>
        <v>1</v>
      </c>
      <c r="H5" s="151"/>
      <c r="I5" s="150" t="e">
        <f>H5/$H$5</f>
        <v>#DIV/0!</v>
      </c>
    </row>
    <row r="6" spans="1:10" ht="20.5" customHeight="1">
      <c r="A6" s="149" t="s">
        <v>68</v>
      </c>
      <c r="B6" s="120">
        <v>52345</v>
      </c>
      <c r="C6" s="122">
        <f>B6/$B$5</f>
        <v>0.50625259920500598</v>
      </c>
      <c r="D6" s="121">
        <v>95704</v>
      </c>
      <c r="E6" s="119">
        <f>D6/$D$5</f>
        <v>0.50150392487711837</v>
      </c>
      <c r="F6" s="120">
        <v>16820</v>
      </c>
      <c r="G6" s="119">
        <f>F6/$F$5</f>
        <v>0.49524482525100844</v>
      </c>
      <c r="H6" s="118"/>
      <c r="I6" s="119" t="e">
        <f>H6/$H$5</f>
        <v>#DIV/0!</v>
      </c>
    </row>
    <row r="7" spans="1:10" ht="20.5" customHeight="1" thickBot="1">
      <c r="A7" s="148" t="s">
        <v>69</v>
      </c>
      <c r="B7" s="113">
        <v>51053</v>
      </c>
      <c r="C7" s="115">
        <f>B7/$B$5</f>
        <v>0.49375707225548132</v>
      </c>
      <c r="D7" s="114">
        <v>95130</v>
      </c>
      <c r="E7" s="112">
        <f>D7/$D$5</f>
        <v>0.49849607512288169</v>
      </c>
      <c r="F7" s="113">
        <v>17143</v>
      </c>
      <c r="G7" s="112">
        <f>F7/$F$5</f>
        <v>0.50475517474899156</v>
      </c>
      <c r="H7" s="111"/>
      <c r="I7" s="112" t="e">
        <f>H7/$H$5</f>
        <v>#DIV/0!</v>
      </c>
    </row>
    <row r="8" spans="1:10" ht="20.5" customHeight="1" thickBot="1">
      <c r="A8" s="132"/>
      <c r="B8" s="147"/>
      <c r="C8" s="131"/>
      <c r="D8" s="147"/>
      <c r="E8" s="131"/>
      <c r="F8" s="147"/>
      <c r="G8" s="131"/>
      <c r="H8" s="147"/>
      <c r="I8" s="131"/>
    </row>
    <row r="9" spans="1:10" ht="20.5" customHeight="1">
      <c r="A9" s="130" t="s">
        <v>70</v>
      </c>
      <c r="B9" s="145">
        <v>3309</v>
      </c>
      <c r="C9" s="129">
        <f t="shared" ref="C9:C24" si="0">B9/$B$5</f>
        <v>3.2002862752304226E-2</v>
      </c>
      <c r="D9" s="146">
        <v>6877</v>
      </c>
      <c r="E9" s="144">
        <f t="shared" ref="E9:E24" si="1">D9/$D$5</f>
        <v>3.6036555330811071E-2</v>
      </c>
      <c r="F9" s="145">
        <v>1276</v>
      </c>
      <c r="G9" s="144">
        <f t="shared" ref="G9:G24" si="2">F9/$F$5</f>
        <v>3.7570297088007534E-2</v>
      </c>
      <c r="H9" s="143"/>
      <c r="I9" s="129" t="e">
        <f t="shared" ref="I9:I24" si="3">H9/$H$5</f>
        <v>#DIV/0!</v>
      </c>
      <c r="J9" s="88"/>
    </row>
    <row r="10" spans="1:10" ht="20.5" customHeight="1">
      <c r="A10" s="123" t="s">
        <v>71</v>
      </c>
      <c r="B10" s="139">
        <v>4055</v>
      </c>
      <c r="C10" s="122">
        <f t="shared" si="0"/>
        <v>3.9217772275791367E-2</v>
      </c>
      <c r="D10" s="140">
        <v>8094</v>
      </c>
      <c r="E10" s="138">
        <f t="shared" si="1"/>
        <v>4.2413825628556757E-2</v>
      </c>
      <c r="F10" s="139">
        <v>1378</v>
      </c>
      <c r="G10" s="138">
        <f t="shared" si="2"/>
        <v>4.0573565350528515E-2</v>
      </c>
      <c r="H10" s="137"/>
      <c r="I10" s="122" t="e">
        <f t="shared" si="3"/>
        <v>#DIV/0!</v>
      </c>
      <c r="J10" s="88"/>
    </row>
    <row r="11" spans="1:10" ht="20.5" customHeight="1">
      <c r="A11" s="142" t="s">
        <v>72</v>
      </c>
      <c r="B11" s="139">
        <v>4680</v>
      </c>
      <c r="C11" s="122">
        <f t="shared" si="0"/>
        <v>4.5262435080321482E-2</v>
      </c>
      <c r="D11" s="140">
        <v>8207</v>
      </c>
      <c r="E11" s="138">
        <f t="shared" si="1"/>
        <v>4.3005963297944809E-2</v>
      </c>
      <c r="F11" s="139">
        <v>1505</v>
      </c>
      <c r="G11" s="138">
        <f t="shared" si="2"/>
        <v>4.4312928775432088E-2</v>
      </c>
      <c r="H11" s="137"/>
      <c r="I11" s="122" t="e">
        <f t="shared" si="3"/>
        <v>#DIV/0!</v>
      </c>
      <c r="J11" s="88"/>
    </row>
    <row r="12" spans="1:10" ht="20.5" customHeight="1">
      <c r="A12" s="123" t="s">
        <v>73</v>
      </c>
      <c r="B12" s="139">
        <v>5151</v>
      </c>
      <c r="C12" s="122">
        <f t="shared" si="0"/>
        <v>4.9817692969815371E-2</v>
      </c>
      <c r="D12" s="140">
        <v>8613</v>
      </c>
      <c r="E12" s="138">
        <f t="shared" si="1"/>
        <v>4.5133466782648797E-2</v>
      </c>
      <c r="F12" s="139">
        <v>1479</v>
      </c>
      <c r="G12" s="138">
        <f t="shared" si="2"/>
        <v>4.354738980655419E-2</v>
      </c>
      <c r="H12" s="137"/>
      <c r="I12" s="122" t="e">
        <f t="shared" si="3"/>
        <v>#DIV/0!</v>
      </c>
      <c r="J12" s="88"/>
    </row>
    <row r="13" spans="1:10" ht="20.5" customHeight="1">
      <c r="A13" s="141" t="s">
        <v>74</v>
      </c>
      <c r="B13" s="139">
        <v>5447</v>
      </c>
      <c r="C13" s="122">
        <f t="shared" si="0"/>
        <v>5.2680445274040831E-2</v>
      </c>
      <c r="D13" s="140">
        <v>10329</v>
      </c>
      <c r="E13" s="138">
        <f t="shared" si="1"/>
        <v>5.4125575107161199E-2</v>
      </c>
      <c r="F13" s="139">
        <v>1459</v>
      </c>
      <c r="G13" s="138">
        <f t="shared" si="2"/>
        <v>4.2958513676648116E-2</v>
      </c>
      <c r="H13" s="137"/>
      <c r="I13" s="122" t="e">
        <f t="shared" si="3"/>
        <v>#DIV/0!</v>
      </c>
      <c r="J13" s="88"/>
    </row>
    <row r="14" spans="1:10" ht="20.5" customHeight="1">
      <c r="A14" s="141" t="s">
        <v>75</v>
      </c>
      <c r="B14" s="139">
        <v>5027</v>
      </c>
      <c r="C14" s="122">
        <f t="shared" si="0"/>
        <v>4.86184318693966E-2</v>
      </c>
      <c r="D14" s="140">
        <v>9951</v>
      </c>
      <c r="E14" s="138">
        <f t="shared" si="1"/>
        <v>5.2144796000712659E-2</v>
      </c>
      <c r="F14" s="139">
        <v>1948</v>
      </c>
      <c r="G14" s="138">
        <f t="shared" si="2"/>
        <v>5.7356535052851633E-2</v>
      </c>
      <c r="H14" s="137"/>
      <c r="I14" s="122" t="e">
        <f t="shared" si="3"/>
        <v>#DIV/0!</v>
      </c>
      <c r="J14" s="88"/>
    </row>
    <row r="15" spans="1:10" ht="20.5" customHeight="1">
      <c r="A15" s="141" t="s">
        <v>76</v>
      </c>
      <c r="B15" s="139">
        <v>4923</v>
      </c>
      <c r="C15" s="122">
        <f t="shared" si="0"/>
        <v>4.7612599978722789E-2</v>
      </c>
      <c r="D15" s="140">
        <v>10227</v>
      </c>
      <c r="E15" s="138">
        <f t="shared" si="1"/>
        <v>5.359107915780207E-2</v>
      </c>
      <c r="F15" s="139">
        <v>1971</v>
      </c>
      <c r="G15" s="138">
        <f t="shared" si="2"/>
        <v>5.8033742602243615E-2</v>
      </c>
      <c r="H15" s="137"/>
      <c r="I15" s="122" t="e">
        <f t="shared" si="3"/>
        <v>#DIV/0!</v>
      </c>
      <c r="J15" s="88"/>
    </row>
    <row r="16" spans="1:10" ht="20.5" customHeight="1">
      <c r="A16" s="141" t="s">
        <v>77</v>
      </c>
      <c r="B16" s="139">
        <v>5759</v>
      </c>
      <c r="C16" s="122">
        <f t="shared" si="0"/>
        <v>5.5697940946062265E-2</v>
      </c>
      <c r="D16" s="140">
        <v>11677</v>
      </c>
      <c r="E16" s="138">
        <f t="shared" si="1"/>
        <v>6.1189305888887727E-2</v>
      </c>
      <c r="F16" s="139">
        <v>2002</v>
      </c>
      <c r="G16" s="138">
        <f t="shared" si="2"/>
        <v>5.8946500603598032E-2</v>
      </c>
      <c r="H16" s="137"/>
      <c r="I16" s="122" t="e">
        <f t="shared" si="3"/>
        <v>#DIV/0!</v>
      </c>
      <c r="J16" s="88"/>
    </row>
    <row r="17" spans="1:10" ht="20.5" customHeight="1">
      <c r="A17" s="123" t="s">
        <v>78</v>
      </c>
      <c r="B17" s="139">
        <v>6916</v>
      </c>
      <c r="C17" s="122">
        <f t="shared" si="0"/>
        <v>6.6887820729808409E-2</v>
      </c>
      <c r="D17" s="140">
        <v>13526</v>
      </c>
      <c r="E17" s="138">
        <f t="shared" si="1"/>
        <v>7.0878355010113497E-2</v>
      </c>
      <c r="F17" s="139">
        <v>2296</v>
      </c>
      <c r="G17" s="138">
        <f t="shared" si="2"/>
        <v>6.7602979713217326E-2</v>
      </c>
      <c r="H17" s="137"/>
      <c r="I17" s="122" t="e">
        <f t="shared" si="3"/>
        <v>#DIV/0!</v>
      </c>
      <c r="J17" s="88"/>
    </row>
    <row r="18" spans="1:10" ht="20.5" customHeight="1">
      <c r="A18" s="123" t="s">
        <v>79</v>
      </c>
      <c r="B18" s="139">
        <v>8773</v>
      </c>
      <c r="C18" s="122">
        <f t="shared" si="0"/>
        <v>8.4847722854628271E-2</v>
      </c>
      <c r="D18" s="140">
        <v>16324</v>
      </c>
      <c r="E18" s="138">
        <f t="shared" si="1"/>
        <v>8.5540312522925682E-2</v>
      </c>
      <c r="F18" s="139">
        <v>2533</v>
      </c>
      <c r="G18" s="138">
        <f t="shared" si="2"/>
        <v>7.45811618526043E-2</v>
      </c>
      <c r="H18" s="137"/>
      <c r="I18" s="122" t="e">
        <f t="shared" si="3"/>
        <v>#DIV/0!</v>
      </c>
      <c r="J18" s="88"/>
    </row>
    <row r="19" spans="1:10" ht="20.5" customHeight="1">
      <c r="A19" s="123" t="s">
        <v>80</v>
      </c>
      <c r="B19" s="139">
        <v>8187</v>
      </c>
      <c r="C19" s="122">
        <f t="shared" si="0"/>
        <v>7.918024700910084E-2</v>
      </c>
      <c r="D19" s="140">
        <v>14475</v>
      </c>
      <c r="E19" s="138">
        <f t="shared" si="1"/>
        <v>7.5851263401699912E-2</v>
      </c>
      <c r="F19" s="139">
        <v>2046</v>
      </c>
      <c r="G19" s="138">
        <f t="shared" si="2"/>
        <v>6.0242028089391393E-2</v>
      </c>
      <c r="H19" s="137"/>
      <c r="I19" s="122" t="e">
        <f t="shared" si="3"/>
        <v>#DIV/0!</v>
      </c>
      <c r="J19" s="88"/>
    </row>
    <row r="20" spans="1:10" ht="20.5" customHeight="1">
      <c r="A20" s="123" t="s">
        <v>81</v>
      </c>
      <c r="B20" s="139">
        <v>6849</v>
      </c>
      <c r="C20" s="122">
        <f t="shared" si="0"/>
        <v>6.6239832877162785E-2</v>
      </c>
      <c r="D20" s="140">
        <v>12317</v>
      </c>
      <c r="E20" s="138">
        <f t="shared" si="1"/>
        <v>6.4543005963297942E-2</v>
      </c>
      <c r="F20" s="139">
        <v>1978</v>
      </c>
      <c r="G20" s="138">
        <f t="shared" si="2"/>
        <v>5.8239849247710744E-2</v>
      </c>
      <c r="H20" s="137"/>
      <c r="I20" s="122" t="e">
        <f t="shared" si="3"/>
        <v>#DIV/0!</v>
      </c>
      <c r="J20" s="88"/>
    </row>
    <row r="21" spans="1:10" ht="20.5" customHeight="1">
      <c r="A21" s="123" t="s">
        <v>82</v>
      </c>
      <c r="B21" s="139">
        <v>5766</v>
      </c>
      <c r="C21" s="122">
        <f t="shared" si="0"/>
        <v>5.5765641169473003E-2</v>
      </c>
      <c r="D21" s="140">
        <v>9782</v>
      </c>
      <c r="E21" s="138">
        <f t="shared" si="1"/>
        <v>5.1259209574813711E-2</v>
      </c>
      <c r="F21" s="139">
        <v>1895</v>
      </c>
      <c r="G21" s="138">
        <f t="shared" si="2"/>
        <v>5.5796013308600532E-2</v>
      </c>
      <c r="H21" s="137"/>
      <c r="I21" s="122" t="e">
        <f t="shared" si="3"/>
        <v>#DIV/0!</v>
      </c>
      <c r="J21" s="88"/>
    </row>
    <row r="22" spans="1:10" ht="20.5" customHeight="1">
      <c r="A22" s="123" t="s">
        <v>83</v>
      </c>
      <c r="B22" s="139">
        <v>6483</v>
      </c>
      <c r="C22" s="122">
        <f t="shared" si="0"/>
        <v>6.2700078338829943E-2</v>
      </c>
      <c r="D22" s="140">
        <v>10339</v>
      </c>
      <c r="E22" s="138">
        <f t="shared" si="1"/>
        <v>5.4177976670823857E-2</v>
      </c>
      <c r="F22" s="139">
        <v>2139</v>
      </c>
      <c r="G22" s="138">
        <f t="shared" si="2"/>
        <v>6.2980302093454649E-2</v>
      </c>
      <c r="H22" s="137"/>
      <c r="I22" s="122" t="e">
        <f t="shared" si="3"/>
        <v>#DIV/0!</v>
      </c>
      <c r="J22" s="88"/>
    </row>
    <row r="23" spans="1:10" ht="20.5" customHeight="1">
      <c r="A23" s="123" t="s">
        <v>84</v>
      </c>
      <c r="B23" s="139">
        <v>7488</v>
      </c>
      <c r="C23" s="122">
        <f t="shared" si="0"/>
        <v>7.2419896128514363E-2</v>
      </c>
      <c r="D23" s="140">
        <v>11657</v>
      </c>
      <c r="E23" s="138">
        <f t="shared" si="1"/>
        <v>6.1084502761562402E-2</v>
      </c>
      <c r="F23" s="139">
        <v>2399</v>
      </c>
      <c r="G23" s="138">
        <f t="shared" si="2"/>
        <v>7.0635691782233612E-2</v>
      </c>
      <c r="H23" s="137"/>
      <c r="I23" s="122" t="e">
        <f t="shared" si="3"/>
        <v>#DIV/0!</v>
      </c>
      <c r="J23" s="88"/>
    </row>
    <row r="24" spans="1:10" ht="20.5" customHeight="1" thickBot="1">
      <c r="A24" s="116" t="s">
        <v>85</v>
      </c>
      <c r="B24" s="135">
        <v>14053</v>
      </c>
      <c r="C24" s="115">
        <f t="shared" si="0"/>
        <v>0.13591303422729867</v>
      </c>
      <c r="D24" s="136">
        <v>22185</v>
      </c>
      <c r="E24" s="134">
        <f t="shared" si="1"/>
        <v>0.11625286898561053</v>
      </c>
      <c r="F24" s="135">
        <v>5205</v>
      </c>
      <c r="G24" s="134">
        <f t="shared" si="2"/>
        <v>0.15325501280805581</v>
      </c>
      <c r="H24" s="133"/>
      <c r="I24" s="115" t="e">
        <f t="shared" si="3"/>
        <v>#DIV/0!</v>
      </c>
      <c r="J24" s="88"/>
    </row>
    <row r="25" spans="1:10" ht="20.5" customHeight="1" thickBot="1">
      <c r="A25" s="132"/>
      <c r="B25" s="132"/>
      <c r="C25" s="131"/>
      <c r="D25" s="132"/>
      <c r="E25" s="131"/>
      <c r="F25" s="132"/>
      <c r="G25" s="131"/>
      <c r="H25" s="132"/>
      <c r="I25" s="131"/>
    </row>
    <row r="26" spans="1:10" ht="20.5" customHeight="1">
      <c r="A26" s="130" t="s">
        <v>86</v>
      </c>
      <c r="B26" s="127">
        <v>12044</v>
      </c>
      <c r="C26" s="129">
        <f>B26/SUM($B$26:$B$30)</f>
        <v>7.4080908358398076E-2</v>
      </c>
      <c r="D26" s="128">
        <v>23178</v>
      </c>
      <c r="E26" s="126">
        <f>D26/SUM($D$26:$D$30)</f>
        <v>7.9557897266033947E-2</v>
      </c>
      <c r="F26" s="127">
        <v>4160</v>
      </c>
      <c r="G26" s="126">
        <f>F26/SUM($F$26:$F$30)</f>
        <v>7.3380254361362474E-2</v>
      </c>
      <c r="H26" s="125"/>
      <c r="I26" s="124" t="e">
        <f>H26/SUM($H$26:$H$30)</f>
        <v>#DIV/0!</v>
      </c>
      <c r="J26" s="88"/>
    </row>
    <row r="27" spans="1:10" ht="20.5" customHeight="1">
      <c r="A27" s="123" t="s">
        <v>87</v>
      </c>
      <c r="B27" s="120">
        <v>62797</v>
      </c>
      <c r="C27" s="122">
        <f>B27/SUM($B$26:$B$30)</f>
        <v>0.38625529742463666</v>
      </c>
      <c r="D27" s="121">
        <v>117220</v>
      </c>
      <c r="E27" s="119">
        <f>D27/SUM($D$26:$D$30)</f>
        <v>0.40235467760481919</v>
      </c>
      <c r="F27" s="120">
        <v>19609</v>
      </c>
      <c r="G27" s="119">
        <f>F27/SUM($F$26:$F$30)</f>
        <v>0.34589264609902809</v>
      </c>
      <c r="H27" s="118"/>
      <c r="I27" s="117" t="e">
        <f>H27/SUM($H$26:$H$30)</f>
        <v>#DIV/0!</v>
      </c>
      <c r="J27" s="88"/>
    </row>
    <row r="28" spans="1:10" ht="20.5" customHeight="1">
      <c r="A28" s="123" t="s">
        <v>88</v>
      </c>
      <c r="B28" s="120">
        <v>45662</v>
      </c>
      <c r="C28" s="122">
        <f>B29/SUM($B$26:$B$30)</f>
        <v>0.17236543465023157</v>
      </c>
      <c r="D28" s="121">
        <v>84571</v>
      </c>
      <c r="E28" s="119">
        <f>D29/SUM($D$26:$D$30)</f>
        <v>0.15165016218442687</v>
      </c>
      <c r="F28" s="120">
        <v>17974</v>
      </c>
      <c r="G28" s="119">
        <f>F29/SUM($F$26:$F$30)</f>
        <v>0.17186149476989293</v>
      </c>
      <c r="H28" s="118"/>
      <c r="I28" s="117" t="e">
        <f>H29/SUM($H$26:$H$30)</f>
        <v>#DIV/0!</v>
      </c>
      <c r="J28" s="88"/>
    </row>
    <row r="29" spans="1:10" ht="20.5" customHeight="1">
      <c r="A29" s="123" t="s">
        <v>89</v>
      </c>
      <c r="B29" s="120">
        <v>28023</v>
      </c>
      <c r="C29" s="122">
        <f>B28/SUM($B$26:$B$30)</f>
        <v>0.28086038172211664</v>
      </c>
      <c r="D29" s="121">
        <v>44181</v>
      </c>
      <c r="E29" s="119">
        <f>D28/SUM($D$26:$D$30)</f>
        <v>0.29028781299878148</v>
      </c>
      <c r="F29" s="120">
        <v>9743</v>
      </c>
      <c r="G29" s="119">
        <f>F28/SUM($F$26:$F$30)</f>
        <v>0.31705208939690604</v>
      </c>
      <c r="H29" s="118"/>
      <c r="I29" s="117" t="e">
        <f>H28/SUM($H$26:$H$30)</f>
        <v>#DIV/0!</v>
      </c>
      <c r="J29" s="88"/>
    </row>
    <row r="30" spans="1:10" ht="20.5" customHeight="1" thickBot="1">
      <c r="A30" s="116" t="s">
        <v>90</v>
      </c>
      <c r="B30" s="113">
        <v>14053</v>
      </c>
      <c r="C30" s="115">
        <f>B30/SUM($B$26:$B$30)</f>
        <v>8.6437977844617084E-2</v>
      </c>
      <c r="D30" s="114">
        <v>22185</v>
      </c>
      <c r="E30" s="112">
        <f>D30/SUM($D$26:$D$30)</f>
        <v>7.614944994593853E-2</v>
      </c>
      <c r="F30" s="113">
        <v>5205</v>
      </c>
      <c r="G30" s="112">
        <f>F30/SUM($F$26:$F$30)</f>
        <v>9.1813515372810503E-2</v>
      </c>
      <c r="H30" s="111"/>
      <c r="I30" s="110" t="e">
        <f>H30/SUM($H$26:$H$30)</f>
        <v>#DIV/0!</v>
      </c>
      <c r="J30" s="88"/>
    </row>
    <row r="31" spans="1:10" ht="20.5" customHeight="1" thickBot="1">
      <c r="B31" s="109"/>
      <c r="D31" s="109"/>
      <c r="F31" s="109"/>
      <c r="H31" s="109"/>
    </row>
    <row r="32" spans="1:10" ht="20.5" customHeight="1">
      <c r="A32" s="108" t="s">
        <v>91</v>
      </c>
      <c r="B32" s="107">
        <v>47691</v>
      </c>
      <c r="C32" s="104">
        <f>B32/$B$32</f>
        <v>1</v>
      </c>
      <c r="D32" s="106">
        <v>74531</v>
      </c>
      <c r="E32" s="104">
        <f>D32/$D$32</f>
        <v>1</v>
      </c>
      <c r="F32" s="106">
        <v>21908</v>
      </c>
      <c r="G32" s="104">
        <f>F32/$F$32</f>
        <v>1</v>
      </c>
      <c r="H32" s="105"/>
      <c r="I32" s="104" t="e">
        <f>H32/$H$32</f>
        <v>#DIV/0!</v>
      </c>
      <c r="J32" s="88"/>
    </row>
    <row r="33" spans="1:10" ht="20.5" customHeight="1">
      <c r="A33" s="103" t="s">
        <v>92</v>
      </c>
      <c r="B33" s="102">
        <v>80</v>
      </c>
      <c r="C33" s="99">
        <f>B33/$B$32</f>
        <v>1.6774653498563671E-3</v>
      </c>
      <c r="D33" s="101">
        <v>46</v>
      </c>
      <c r="E33" s="99">
        <f>D33/$D$32</f>
        <v>6.171928459298815E-4</v>
      </c>
      <c r="F33" s="101">
        <v>145</v>
      </c>
      <c r="G33" s="99">
        <f>F33/$F$32</f>
        <v>6.618586817600876E-3</v>
      </c>
      <c r="H33" s="100"/>
      <c r="I33" s="99" t="e">
        <f>H33/$H$32</f>
        <v>#DIV/0!</v>
      </c>
      <c r="J33" s="88"/>
    </row>
    <row r="34" spans="1:10" ht="20.5" customHeight="1">
      <c r="A34" s="98" t="s">
        <v>93</v>
      </c>
      <c r="B34" s="97">
        <v>16241</v>
      </c>
      <c r="C34" s="94">
        <f>B34/$B$32</f>
        <v>0.3405464343377157</v>
      </c>
      <c r="D34" s="96">
        <v>17118</v>
      </c>
      <c r="E34" s="94">
        <f>D34/$D$32</f>
        <v>0.22967624210060245</v>
      </c>
      <c r="F34" s="96">
        <v>8876</v>
      </c>
      <c r="G34" s="94">
        <f>F34/$F$32</f>
        <v>0.40514880408983017</v>
      </c>
      <c r="H34" s="95"/>
      <c r="I34" s="94" t="e">
        <f>H34/$H$32</f>
        <v>#DIV/0!</v>
      </c>
      <c r="J34" s="88"/>
    </row>
    <row r="35" spans="1:10" ht="20.5" customHeight="1" thickBot="1">
      <c r="A35" s="93" t="s">
        <v>94</v>
      </c>
      <c r="B35" s="92">
        <v>31373</v>
      </c>
      <c r="C35" s="89">
        <f>B35/$B$32</f>
        <v>0.6578390052630475</v>
      </c>
      <c r="D35" s="91">
        <v>57366</v>
      </c>
      <c r="E35" s="89">
        <f>D35/$D$32</f>
        <v>0.76969314781768661</v>
      </c>
      <c r="F35" s="91">
        <v>12889</v>
      </c>
      <c r="G35" s="89">
        <f>F35/$F$32</f>
        <v>0.58832389994522549</v>
      </c>
      <c r="H35" s="90"/>
      <c r="I35" s="89" t="e">
        <f>H35/$H$32</f>
        <v>#DIV/0!</v>
      </c>
      <c r="J35" s="88"/>
    </row>
  </sheetData>
  <sheetProtection sheet="1" objects="1" scenarios="1"/>
  <mergeCells count="12">
    <mergeCell ref="B4:C4"/>
    <mergeCell ref="D4:E4"/>
    <mergeCell ref="F4:G4"/>
    <mergeCell ref="H4:I4"/>
    <mergeCell ref="B2:C2"/>
    <mergeCell ref="D2:E2"/>
    <mergeCell ref="F2:G2"/>
    <mergeCell ref="H2:I2"/>
    <mergeCell ref="B3:C3"/>
    <mergeCell ref="D3:E3"/>
    <mergeCell ref="F3:G3"/>
    <mergeCell ref="H3:I3"/>
  </mergeCells>
  <phoneticPr fontId="4"/>
  <conditionalFormatting sqref="C9:C23 E9:E23 G9:G23 I9:I23">
    <cfRule type="cellIs" dxfId="1" priority="1" operator="greaterThan">
      <formula>0.05</formula>
    </cfRule>
    <cfRule type="cellIs" dxfId="0" priority="2" operator="greaterThan">
      <formula>0.07</formula>
    </cfRule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{B812BA4A-3E79-4480-89C8-DB2D25E8EF74}</x14:id>
        </ext>
      </extLst>
    </cfRule>
  </conditionalFormatting>
  <conditionalFormatting sqref="C26:C30 E26:E30 G26:G30">
    <cfRule type="dataBar" priority="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{5438C7F4-FB04-42A0-8172-384D0F182E49}</x14:id>
        </ext>
      </extLst>
    </cfRule>
  </conditionalFormatting>
  <conditionalFormatting sqref="C33:C35 E33:E35 G33:G35">
    <cfRule type="dataBar" priority="5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{95914B05-5E26-4719-8F97-B4B8DED0CAE1}</x14:id>
        </ext>
      </extLst>
    </cfRule>
  </conditionalFormatting>
  <conditionalFormatting sqref="I26:I30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{BF43F9C3-321C-43C3-A019-B0A95FBA2768}</x14:id>
        </ext>
      </extLst>
    </cfRule>
  </conditionalFormatting>
  <conditionalFormatting sqref="I33:I35">
    <cfRule type="dataBar" priority="3">
      <dataBar>
        <cfvo type="num" val="0"/>
        <cfvo type="num" val="1"/>
        <color rgb="FFFFB628"/>
      </dataBar>
      <extLst>
        <ext xmlns:x14="http://schemas.microsoft.com/office/spreadsheetml/2009/9/main" uri="{B025F937-C7B1-47D3-B67F-A62EFF666E3E}">
          <x14:id>{C4227525-A70E-4262-A8EF-64B641EFD504}</x14:id>
        </ext>
      </extLst>
    </cfRule>
  </conditionalFormatting>
  <pageMargins left="0.78740157480314965" right="0.78740157480314965" top="0.78740157480314965" bottom="0.78740157480314965" header="0.51181102362204722" footer="0.51181102362204722"/>
  <pageSetup paperSize="9" scale="45" orientation="landscape" r:id="rId1"/>
  <headerFooter alignWithMargins="0">
    <oddHeader>&amp;C&amp;"ＭＳ Ｐゴシック,太字"&amp;18&amp;A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12BA4A-3E79-4480-89C8-DB2D25E8EF74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C9:C23 E9:E23 G9:G23 I9:I23</xm:sqref>
        </x14:conditionalFormatting>
        <x14:conditionalFormatting xmlns:xm="http://schemas.microsoft.com/office/excel/2006/main">
          <x14:cfRule type="dataBar" id="{5438C7F4-FB04-42A0-8172-384D0F182E49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C26:C30 E26:E30 G26:G30</xm:sqref>
        </x14:conditionalFormatting>
        <x14:conditionalFormatting xmlns:xm="http://schemas.microsoft.com/office/excel/2006/main">
          <x14:cfRule type="dataBar" id="{95914B05-5E26-4719-8F97-B4B8DED0CAE1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C33:C35 E33:E35 G33:G35</xm:sqref>
        </x14:conditionalFormatting>
        <x14:conditionalFormatting xmlns:xm="http://schemas.microsoft.com/office/excel/2006/main">
          <x14:cfRule type="dataBar" id="{BF43F9C3-321C-43C3-A019-B0A95FBA2768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I26:I30</xm:sqref>
        </x14:conditionalFormatting>
        <x14:conditionalFormatting xmlns:xm="http://schemas.microsoft.com/office/excel/2006/main">
          <x14:cfRule type="dataBar" id="{C4227525-A70E-4262-A8EF-64B641EFD504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I33:I35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da23a0-ce03-4ec7-b3ff-ee38310819a1" xsi:nil="true"/>
    <lcf76f155ced4ddcb4097134ff3c332f xmlns="c7e8db1e-73e8-4fbd-b345-9bf4e9ea00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5756E658485E4F8B7ACB88E07C2643" ma:contentTypeVersion="14" ma:contentTypeDescription="新しいドキュメントを作成します。" ma:contentTypeScope="" ma:versionID="bd55f4aa3a89b43b687c6cfaa0a32ffe">
  <xsd:schema xmlns:xsd="http://www.w3.org/2001/XMLSchema" xmlns:xs="http://www.w3.org/2001/XMLSchema" xmlns:p="http://schemas.microsoft.com/office/2006/metadata/properties" xmlns:ns2="c7e8db1e-73e8-4fbd-b345-9bf4e9ea0031" xmlns:ns3="20da23a0-ce03-4ec7-b3ff-ee38310819a1" targetNamespace="http://schemas.microsoft.com/office/2006/metadata/properties" ma:root="true" ma:fieldsID="a3292acae128241763d3e38bc8cb9001" ns2:_="" ns3:_="">
    <xsd:import namespace="c7e8db1e-73e8-4fbd-b345-9bf4e9ea0031"/>
    <xsd:import namespace="20da23a0-ce03-4ec7-b3ff-ee3831081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8db1e-73e8-4fbd-b345-9bf4e9ea0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d76197a-c0bf-4ae6-ac14-4191bb8fe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a23a0-ce03-4ec7-b3ff-ee38310819a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fdd90-2e35-4798-b2bb-9238bcc44bcc}" ma:internalName="TaxCatchAll" ma:showField="CatchAllData" ma:web="20da23a0-ce03-4ec7-b3ff-ee3831081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D9870-753D-4209-B32A-4D08492FC384}">
  <ds:schemaRefs>
    <ds:schemaRef ds:uri="http://schemas.openxmlformats.org/package/2006/metadata/core-properties"/>
    <ds:schemaRef ds:uri="http://www.w3.org/XML/1998/namespace"/>
    <ds:schemaRef ds:uri="c7e8db1e-73e8-4fbd-b345-9bf4e9ea0031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20da23a0-ce03-4ec7-b3ff-ee38310819a1"/>
  </ds:schemaRefs>
</ds:datastoreItem>
</file>

<file path=customXml/itemProps2.xml><?xml version="1.0" encoding="utf-8"?>
<ds:datastoreItem xmlns:ds="http://schemas.openxmlformats.org/officeDocument/2006/customXml" ds:itemID="{EAA94BA1-83A9-4892-A51A-2CC5ABCEF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8db1e-73e8-4fbd-b345-9bf4e9ea0031"/>
    <ds:schemaRef ds:uri="20da23a0-ce03-4ec7-b3ff-ee3831081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FEF827-95C9-4E9F-AF72-93B4A0F2E9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商圏分析シート</vt:lpstr>
      <vt:lpstr>エリア比較</vt:lpstr>
      <vt:lpstr>エリア比較!Print_Area</vt:lpstr>
      <vt:lpstr>商圏分析シート!Print_Area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田中修平</dc:creator>
  <cp:keywords/>
  <dc:description/>
  <cp:lastModifiedBy>田中修平</cp:lastModifiedBy>
  <cp:revision/>
  <dcterms:created xsi:type="dcterms:W3CDTF">2025-12-15T06:49:24Z</dcterms:created>
  <dcterms:modified xsi:type="dcterms:W3CDTF">2026-02-27T08:41:33Z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0x0101007E5756E658485E4F8B7ACB88E07C2643</vt:lpwstr>
  </property>
  <property fmtid="{D5CDD505-2E9C-101B-9397-08002B2CF9AE}" pid="3" name="MediaServiceImageTags">
    <vt:lpwstr/>
  </property>
</Properties>
</file>